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d\Documents\JD\livros\PN com canvas\material-siteJD\planilhas\Versao final sitejd-jul15\"/>
    </mc:Choice>
  </mc:AlternateContent>
  <bookViews>
    <workbookView xWindow="0" yWindow="0" windowWidth="20736" windowHeight="11760" tabRatio="814"/>
  </bookViews>
  <sheets>
    <sheet name="Introdução" sheetId="16" r:id="rId1"/>
    <sheet name="Dados_Pesquisa Primaria" sheetId="17" state="hidden" r:id="rId2"/>
    <sheet name="Premissas" sheetId="1" r:id="rId3"/>
    <sheet name="Receita" sheetId="7" r:id="rId4"/>
    <sheet name="Investimentos_infra" sheetId="8" r:id="rId5"/>
    <sheet name="Despesas" sheetId="9" r:id="rId6"/>
    <sheet name="Custos" sheetId="6" r:id="rId7"/>
    <sheet name="Funcionários" sheetId="5" r:id="rId8"/>
    <sheet name="Resultados" sheetId="15" r:id="rId9"/>
  </sheets>
  <definedNames>
    <definedName name="Aluguel_condomínio_e_IPTU_imóvel">Premissas!#REF!</definedName>
    <definedName name="assinatura">Premissas!#REF!</definedName>
    <definedName name="Benefícios_Funcionários_Assistência_Médica">Premissas!#REF!</definedName>
    <definedName name="Benefícios_Funcionários_VISA_VALE">Premissas!#REF!</definedName>
    <definedName name="Cancelamento_da_transferência_de_proprietário">Premissas!#REF!</definedName>
    <definedName name="Cancelamento_do_Gravame">Premissas!#REF!</definedName>
    <definedName name="Company">Premissas!$B$7</definedName>
    <definedName name="Comunicação_de_venda_arrendamento_mercantil">Premissas!#REF!</definedName>
    <definedName name="Consulta_a_base_de_dados__Estadual_e_Federal">Premissas!#REF!</definedName>
    <definedName name="Consulta_de_histórico_do_veículo">Premissas!#REF!</definedName>
    <definedName name="csll">Premissas!$B$20</definedName>
    <definedName name="currency">Premissas!$B$10</definedName>
    <definedName name="Custo_Mensal_Hospedagem_dedicada">Premissas!#REF!</definedName>
    <definedName name="Custo_Mensal_Telefonia_e_Internet">Premissas!#REF!</definedName>
    <definedName name="Custo_Sistema_Cancel_Transf_Proprietário">Premissas!#REF!</definedName>
    <definedName name="Custo_Sistema_Cancelamento_Gravame">Premissas!#REF!</definedName>
    <definedName name="Custo_Sistema_Comunicação_de_venda_arrendamento_mercantil">Premissas!#REF!</definedName>
    <definedName name="Custo_Sistema_Consulta_Base_Dados">Premissas!#REF!</definedName>
    <definedName name="Custo_Sistema_Consulta_Histórico">Premissas!#REF!</definedName>
    <definedName name="Custo_Sistema_Quitação_Baixa_Gravame">Premissas!#REF!</definedName>
    <definedName name="Custo_Sistema_Registro_Contrato_Alienação_Fiduciária">Premissas!#REF!</definedName>
    <definedName name="Custo_Sistema_Registro_Gravame">Premissas!#REF!</definedName>
    <definedName name="Custo_Sistema_Transferência">Premissas!#REF!</definedName>
    <definedName name="Demanda_Acre">Premissas!#REF!</definedName>
    <definedName name="Demanda_Alagoas">Premissas!#REF!</definedName>
    <definedName name="Demanda_Amapá">Premissas!#REF!</definedName>
    <definedName name="Demanda_Amazonas">Premissas!#REF!</definedName>
    <definedName name="Demanda_Bahia">Premissas!#REF!</definedName>
    <definedName name="Demanda_Ceará">Premissas!#REF!</definedName>
    <definedName name="Demanda_Distrito_Federal">Premissas!#REF!</definedName>
    <definedName name="Demanda_Espírito_Santo">Premissas!#REF!</definedName>
    <definedName name="Demanda_Goiás">Premissas!#REF!</definedName>
    <definedName name="Demanda_Maranhão">Premissas!#REF!</definedName>
    <definedName name="Demanda_Mato_Grosso">Premissas!#REF!</definedName>
    <definedName name="Demanda_Mato_Grosso_do_Sul">Premissas!#REF!</definedName>
    <definedName name="Demanda_Minas_Gerais">Premissas!#REF!</definedName>
    <definedName name="Demanda_Pará">Premissas!#REF!</definedName>
    <definedName name="Demanda_Paraíba">Premissas!#REF!</definedName>
    <definedName name="Demanda_Paraná">Premissas!#REF!</definedName>
    <definedName name="Demanda_Pernambuco">Premissas!#REF!</definedName>
    <definedName name="Demanda_Piauí">Premissas!#REF!</definedName>
    <definedName name="Demanda_Rio_de_Janeiro">Premissas!#REF!</definedName>
    <definedName name="Demanda_Rio_Grande_do_Norte">Premissas!#REF!</definedName>
    <definedName name="Demanda_Rio_Grande_do_Sul">Premissas!#REF!</definedName>
    <definedName name="Demanda_Rondônia">Premissas!#REF!</definedName>
    <definedName name="Demanda_Roraima">Premissas!#REF!</definedName>
    <definedName name="Demanda_Santa_Catarina">Premissas!#REF!</definedName>
    <definedName name="Demanda_São_Paulo">Premissas!#REF!</definedName>
    <definedName name="Demanda_Sergipe">Premissas!#REF!</definedName>
    <definedName name="Demanda_Tocantins">Premissas!#REF!</definedName>
    <definedName name="Desconto_em_relação_ao_concorrente">Premissas!#REF!</definedName>
    <definedName name="Desenvolvimento_Novos_Produtos_Porcentual_do_faturamento">Premissas!#REF!</definedName>
    <definedName name="Desp_MKT_Divulgação">Premissas!#REF!</definedName>
    <definedName name="Desp_MKT_Relacionamento">Premissas!#REF!</definedName>
    <definedName name="Desp_MKT_Viagens">Premissas!#REF!</definedName>
    <definedName name="Desp_Novo_Escritório_Comercial_Aluguel_condomínio_e_IPTU_imóvel">Premissas!#REF!</definedName>
    <definedName name="Desp_Novo_Escritório_Comercial_Infra_estrutura_geral">Premissas!#REF!</definedName>
    <definedName name="Desp_Novo_Escritório_Comercial_Telefonia">Premissas!#REF!</definedName>
    <definedName name="Despesa_Mensal_Aluguel__condomínio_e_IPTU_imóvel">Premissas!#REF!</definedName>
    <definedName name="Despesa_Mensal_Assessoria_jurídica">Premissas!#REF!</definedName>
    <definedName name="Despesa_Mensal_Contador">Premissas!#REF!</definedName>
    <definedName name="Despesa_Mensal_Despesas_Bancárias">Premissas!#REF!</definedName>
    <definedName name="Despesa_Mensal_Energia_Elétrica">Premissas!#REF!</definedName>
    <definedName name="Despesa_Mensal_Limpeza_e_copa_terceirizado">Premissas!#REF!</definedName>
    <definedName name="Despesa_Mensal_Material_Escritório">Premissas!#REF!</definedName>
    <definedName name="Despesa_Mensal_Material_Informática">Premissas!#REF!</definedName>
    <definedName name="Despesa_Mensal_Outros">Premissas!#REF!</definedName>
    <definedName name="Despesa_Mensal_Treinamento">Premissas!#REF!</definedName>
    <definedName name="emailmkt">Premissas!#REF!</definedName>
    <definedName name="emp">Premissas!#REF!</definedName>
    <definedName name="Encargos_sobre_Salários_dos_Estagiários">Premissas!#REF!</definedName>
    <definedName name="Encargos_sobre_Salários_dos_Funcionários">Premissas!#REF!</definedName>
    <definedName name="Encargos_sobre_Salários_dos_Sócios">Premissas!#REF!</definedName>
    <definedName name="end">Premissas!$B$9</definedName>
    <definedName name="Energia_Elétrica">Premissas!#REF!</definedName>
    <definedName name="imp_fat">Premissas!$B$18</definedName>
    <definedName name="Impostos_CSLL">Premissas!#REF!</definedName>
    <definedName name="Impostos_Impostos_sobre_receita_bruta_pis_iss_cofins">Premissas!#REF!</definedName>
    <definedName name="Impostos_IR">Premissas!#REF!</definedName>
    <definedName name="Invest_Pré_Oper_Infra_Estrutura">Premissas!#REF!</definedName>
    <definedName name="Invest_Pré_Operacional_Infra_Estrutura">Premissas!#REF!</definedName>
    <definedName name="Invest_Pré_Operacional_Outros">Premissas!#REF!</definedName>
    <definedName name="ir">Premissas!$B$19</definedName>
    <definedName name="ir_csll">Premissas!$B$20</definedName>
    <definedName name="ISS">Premissas!$B$16</definedName>
    <definedName name="Material_de_Escritório">Premissas!#REF!</definedName>
    <definedName name="Material_de_Informática">Premissas!#REF!</definedName>
    <definedName name="Quitação_e_ou_baixa_de_Gravame">Premissas!#REF!</definedName>
    <definedName name="reajuste">Premissas!$B$15</definedName>
    <definedName name="reajuste_sal">Premissas!$B$16</definedName>
    <definedName name="rec_bov">Premissas!#REF!</definedName>
    <definedName name="rec_bov2">Premissas!#REF!</definedName>
    <definedName name="rec_ovi">Premissas!#REF!</definedName>
    <definedName name="Registro_de_Gravame">Premissas!#REF!</definedName>
    <definedName name="Registro_do_Contrato_de_alienação_fiduciária">Premissas!#REF!</definedName>
    <definedName name="roy_bov">Premissas!#REF!</definedName>
    <definedName name="roy_bov2">Premissas!#REF!</definedName>
    <definedName name="roy_ovi">Premissas!#REF!</definedName>
    <definedName name="start">Premissas!$B$8</definedName>
    <definedName name="Transferência_de_propriedade">Premissas!#REF!</definedName>
    <definedName name="Valores_FENASEG_Cancelamento_Gravame">Premissas!#REF!</definedName>
    <definedName name="Valores_FENASEG_Cancelamento_Transf_Proprietário">Premissas!#REF!</definedName>
    <definedName name="Valores_FENASEG_Comunicação_de_venda_arrendamento_mercantil">Premissas!#REF!</definedName>
    <definedName name="Valores_FENASEG_Consulta_Base_Dados">Premissas!#REF!</definedName>
    <definedName name="Valores_FENASEG_Consulta_Histórico_Veículo">Premissas!#REF!</definedName>
    <definedName name="Valores_FENASEG_Quitação_Baixa_Gravame">Premissas!#REF!</definedName>
    <definedName name="Valores_FENASEG_Registro_Contrato_Alienação_Fiduciária">Premissas!#REF!</definedName>
    <definedName name="Valores_FENASEG_Registro_gravame">Premissas!#REF!</definedName>
    <definedName name="Valores_FENASEG_Transferência_Propriedade">Premissas!#REF!</definedName>
    <definedName name="Valores_Tecnobank_Cancelamento_Gravame">Premissas!#REF!</definedName>
    <definedName name="Valores_Tecnobank_Cancelamento_Transf_Proprietário">Premissas!#REF!</definedName>
    <definedName name="Valores_Tecnobank_Comunicação_de_venda_arrendamento_mercantil">Premissas!#REF!</definedName>
    <definedName name="Valores_Tecnobank_Consulta_Base_Dados">Premissas!#REF!</definedName>
    <definedName name="Valores_Tecnobank_Consulta_Histórico_Veículo">Premissas!#REF!</definedName>
    <definedName name="Valores_Tecnobank_Quitação_Baixa_Gravame">Premissas!#REF!</definedName>
    <definedName name="Valores_Tecnobank_Registro_Contrato_Alienação_Fiduciária">Premissas!#REF!</definedName>
    <definedName name="Valores_Tecnobank_Registro_gravame">Premissas!#REF!</definedName>
    <definedName name="Valores_Tecnobank_Transferência_Propriedade">Premissas!#REF!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4" i="17" l="1"/>
  <c r="D124" i="17"/>
  <c r="D117" i="17"/>
  <c r="D120" i="17"/>
  <c r="D131" i="17"/>
  <c r="D132" i="17"/>
  <c r="D113" i="17"/>
  <c r="D125" i="17"/>
  <c r="D116" i="17"/>
  <c r="D127" i="17"/>
  <c r="D122" i="17"/>
  <c r="D130" i="17"/>
  <c r="D134" i="17"/>
  <c r="D135" i="17"/>
  <c r="A25" i="7"/>
  <c r="A8" i="15"/>
  <c r="A3" i="1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AQ26" i="5"/>
  <c r="AR26" i="5"/>
  <c r="AS26" i="5"/>
  <c r="AT26" i="5"/>
  <c r="AU26" i="5"/>
  <c r="AV26" i="5"/>
  <c r="AW26" i="5"/>
  <c r="AX26" i="5"/>
  <c r="AY26" i="5"/>
  <c r="AZ26" i="5"/>
  <c r="BA26" i="5"/>
  <c r="BB26" i="5"/>
  <c r="BC26" i="5"/>
  <c r="BD26" i="5"/>
  <c r="BE26" i="5"/>
  <c r="BF26" i="5"/>
  <c r="BG26" i="5"/>
  <c r="BH26" i="5"/>
  <c r="BI26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AS8" i="5"/>
  <c r="AT8" i="5"/>
  <c r="AU8" i="5"/>
  <c r="AV8" i="5"/>
  <c r="AW8" i="5"/>
  <c r="AX8" i="5"/>
  <c r="AY8" i="5"/>
  <c r="AZ8" i="5"/>
  <c r="BA8" i="5"/>
  <c r="BB8" i="5"/>
  <c r="BC8" i="5"/>
  <c r="BD8" i="5"/>
  <c r="BE8" i="5"/>
  <c r="BF8" i="5"/>
  <c r="BG8" i="5"/>
  <c r="BH8" i="5"/>
  <c r="BI8" i="5"/>
  <c r="E37" i="1"/>
  <c r="C98" i="1"/>
  <c r="C99" i="1"/>
  <c r="C101" i="1"/>
  <c r="I7" i="6"/>
  <c r="AX18" i="7"/>
  <c r="AX17" i="7"/>
  <c r="AL18" i="7"/>
  <c r="AL17" i="7"/>
  <c r="Z18" i="7"/>
  <c r="Z17" i="7"/>
  <c r="N18" i="7"/>
  <c r="G18" i="7"/>
  <c r="N17" i="7"/>
  <c r="B77" i="1"/>
  <c r="G17" i="7"/>
  <c r="Z13" i="7"/>
  <c r="Z12" i="7"/>
  <c r="Z11" i="7"/>
  <c r="Z10" i="7"/>
  <c r="Z9" i="7"/>
  <c r="N9" i="7"/>
  <c r="M10" i="7"/>
  <c r="N10" i="7"/>
  <c r="I10" i="7"/>
  <c r="G11" i="7"/>
  <c r="G12" i="7"/>
  <c r="G13" i="7"/>
  <c r="E91" i="1"/>
  <c r="F91" i="1"/>
  <c r="A26" i="9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BA8" i="9"/>
  <c r="BB8" i="9"/>
  <c r="BC8" i="9"/>
  <c r="BD8" i="9"/>
  <c r="BE8" i="9"/>
  <c r="BF8" i="9"/>
  <c r="BG8" i="9"/>
  <c r="BH8" i="9"/>
  <c r="BI8" i="9"/>
  <c r="F26" i="9"/>
  <c r="E26" i="9"/>
  <c r="D26" i="9"/>
  <c r="C26" i="9"/>
  <c r="B26" i="9"/>
  <c r="C34" i="9"/>
  <c r="D34" i="9"/>
  <c r="E34" i="9"/>
  <c r="F34" i="9"/>
  <c r="C35" i="9"/>
  <c r="D35" i="9"/>
  <c r="E35" i="9"/>
  <c r="F35" i="9"/>
  <c r="A24" i="9"/>
  <c r="A25" i="9"/>
  <c r="A27" i="9"/>
  <c r="A28" i="9"/>
  <c r="A29" i="9"/>
  <c r="A30" i="9"/>
  <c r="A31" i="9"/>
  <c r="A32" i="9"/>
  <c r="A33" i="9"/>
  <c r="A34" i="9"/>
  <c r="A35" i="9"/>
  <c r="A36" i="9"/>
  <c r="AZ15" i="9"/>
  <c r="AN15" i="9"/>
  <c r="AA15" i="9"/>
  <c r="AI15" i="9"/>
  <c r="D33" i="9"/>
  <c r="I15" i="9"/>
  <c r="F15" i="9"/>
  <c r="B19" i="9"/>
  <c r="C12" i="9"/>
  <c r="D12" i="9"/>
  <c r="E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BA12" i="9"/>
  <c r="BB12" i="9"/>
  <c r="BC12" i="9"/>
  <c r="BD12" i="9"/>
  <c r="BE12" i="9"/>
  <c r="BF12" i="9"/>
  <c r="BG12" i="9"/>
  <c r="BH12" i="9"/>
  <c r="BI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BA13" i="9"/>
  <c r="BB13" i="9"/>
  <c r="BC13" i="9"/>
  <c r="BD13" i="9"/>
  <c r="BE13" i="9"/>
  <c r="BF13" i="9"/>
  <c r="BG13" i="9"/>
  <c r="BH13" i="9"/>
  <c r="BI13" i="9"/>
  <c r="C14" i="9"/>
  <c r="D14" i="9"/>
  <c r="E14" i="9"/>
  <c r="F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BA14" i="9"/>
  <c r="BB14" i="9"/>
  <c r="BC14" i="9"/>
  <c r="BD14" i="9"/>
  <c r="BE14" i="9"/>
  <c r="BF14" i="9"/>
  <c r="BG14" i="9"/>
  <c r="BH14" i="9"/>
  <c r="BI14" i="9"/>
  <c r="C16" i="9"/>
  <c r="B34" i="9"/>
  <c r="C17" i="9"/>
  <c r="B35" i="9"/>
  <c r="C18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BA11" i="9"/>
  <c r="BB11" i="9"/>
  <c r="BC11" i="9"/>
  <c r="BD11" i="9"/>
  <c r="BE11" i="9"/>
  <c r="BF11" i="9"/>
  <c r="BG11" i="9"/>
  <c r="BH11" i="9"/>
  <c r="BI11" i="9"/>
  <c r="C5" i="9"/>
  <c r="D5" i="9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Y5" i="9"/>
  <c r="Z5" i="9"/>
  <c r="AA5" i="9"/>
  <c r="AB5" i="9"/>
  <c r="AC5" i="9"/>
  <c r="AD5" i="9"/>
  <c r="AE5" i="9"/>
  <c r="AF5" i="9"/>
  <c r="AG5" i="9"/>
  <c r="AH5" i="9"/>
  <c r="AI5" i="9"/>
  <c r="AJ5" i="9"/>
  <c r="AK5" i="9"/>
  <c r="AL5" i="9"/>
  <c r="AM5" i="9"/>
  <c r="AN5" i="9"/>
  <c r="AO5" i="9"/>
  <c r="AP5" i="9"/>
  <c r="AQ5" i="9"/>
  <c r="AR5" i="9"/>
  <c r="AS5" i="9"/>
  <c r="AT5" i="9"/>
  <c r="AU5" i="9"/>
  <c r="AV5" i="9"/>
  <c r="AW5" i="9"/>
  <c r="AX5" i="9"/>
  <c r="AY5" i="9"/>
  <c r="AZ5" i="9"/>
  <c r="BA5" i="9"/>
  <c r="BB5" i="9"/>
  <c r="BC5" i="9"/>
  <c r="BD5" i="9"/>
  <c r="BE5" i="9"/>
  <c r="BF5" i="9"/>
  <c r="BG5" i="9"/>
  <c r="BH5" i="9"/>
  <c r="BI5" i="9"/>
  <c r="C6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Y6" i="9"/>
  <c r="Z6" i="9"/>
  <c r="AA6" i="9"/>
  <c r="AB6" i="9"/>
  <c r="AC6" i="9"/>
  <c r="AD6" i="9"/>
  <c r="AE6" i="9"/>
  <c r="AF6" i="9"/>
  <c r="AG6" i="9"/>
  <c r="AH6" i="9"/>
  <c r="AI6" i="9"/>
  <c r="AJ6" i="9"/>
  <c r="AK6" i="9"/>
  <c r="AL6" i="9"/>
  <c r="AM6" i="9"/>
  <c r="AN6" i="9"/>
  <c r="AO6" i="9"/>
  <c r="AP6" i="9"/>
  <c r="AQ6" i="9"/>
  <c r="AR6" i="9"/>
  <c r="AS6" i="9"/>
  <c r="AT6" i="9"/>
  <c r="AU6" i="9"/>
  <c r="AV6" i="9"/>
  <c r="AW6" i="9"/>
  <c r="AX6" i="9"/>
  <c r="AY6" i="9"/>
  <c r="AZ6" i="9"/>
  <c r="BA6" i="9"/>
  <c r="BB6" i="9"/>
  <c r="BC6" i="9"/>
  <c r="BD6" i="9"/>
  <c r="BE6" i="9"/>
  <c r="BF6" i="9"/>
  <c r="BG6" i="9"/>
  <c r="BH6" i="9"/>
  <c r="BI6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E7" i="9"/>
  <c r="AF7" i="9"/>
  <c r="AG7" i="9"/>
  <c r="AH7" i="9"/>
  <c r="AI7" i="9"/>
  <c r="AJ7" i="9"/>
  <c r="AK7" i="9"/>
  <c r="AL7" i="9"/>
  <c r="AM7" i="9"/>
  <c r="AN7" i="9"/>
  <c r="AO7" i="9"/>
  <c r="AP7" i="9"/>
  <c r="AQ7" i="9"/>
  <c r="AR7" i="9"/>
  <c r="AS7" i="9"/>
  <c r="AT7" i="9"/>
  <c r="AU7" i="9"/>
  <c r="AV7" i="9"/>
  <c r="AW7" i="9"/>
  <c r="AX7" i="9"/>
  <c r="AY7" i="9"/>
  <c r="AZ7" i="9"/>
  <c r="BA7" i="9"/>
  <c r="BB7" i="9"/>
  <c r="BC7" i="9"/>
  <c r="BD7" i="9"/>
  <c r="BE7" i="9"/>
  <c r="BF7" i="9"/>
  <c r="BG7" i="9"/>
  <c r="BH7" i="9"/>
  <c r="BI7" i="9"/>
  <c r="C9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BA10" i="9"/>
  <c r="BB10" i="9"/>
  <c r="BC10" i="9"/>
  <c r="BD10" i="9"/>
  <c r="BE10" i="9"/>
  <c r="BF10" i="9"/>
  <c r="BG10" i="9"/>
  <c r="BH10" i="9"/>
  <c r="BI10" i="9"/>
  <c r="C32" i="9"/>
  <c r="D9" i="9"/>
  <c r="E9" i="9"/>
  <c r="F9" i="9"/>
  <c r="G9" i="9"/>
  <c r="H9" i="9"/>
  <c r="I9" i="9"/>
  <c r="J9" i="9"/>
  <c r="K9" i="9"/>
  <c r="L9" i="9"/>
  <c r="M9" i="9"/>
  <c r="N9" i="9"/>
  <c r="B27" i="9"/>
  <c r="E30" i="9"/>
  <c r="F28" i="9"/>
  <c r="C28" i="9"/>
  <c r="B32" i="9"/>
  <c r="B28" i="9"/>
  <c r="D31" i="9"/>
  <c r="F29" i="9"/>
  <c r="B29" i="9"/>
  <c r="E25" i="9"/>
  <c r="F32" i="9"/>
  <c r="C31" i="9"/>
  <c r="D30" i="9"/>
  <c r="E29" i="9"/>
  <c r="D25" i="9"/>
  <c r="E32" i="9"/>
  <c r="F31" i="9"/>
  <c r="B31" i="9"/>
  <c r="C30" i="9"/>
  <c r="D29" i="9"/>
  <c r="E28" i="9"/>
  <c r="C25" i="9"/>
  <c r="D32" i="9"/>
  <c r="E31" i="9"/>
  <c r="F30" i="9"/>
  <c r="B30" i="9"/>
  <c r="C29" i="9"/>
  <c r="D28" i="9"/>
  <c r="F25" i="9"/>
  <c r="B25" i="9"/>
  <c r="L15" i="9"/>
  <c r="P15" i="9"/>
  <c r="B13" i="6"/>
  <c r="J8" i="6"/>
  <c r="K8" i="6"/>
  <c r="I6" i="6"/>
  <c r="J6" i="6"/>
  <c r="K6" i="6"/>
  <c r="C85" i="1"/>
  <c r="D85" i="1"/>
  <c r="E85" i="1"/>
  <c r="F85" i="1"/>
  <c r="C84" i="1"/>
  <c r="D84" i="1"/>
  <c r="E84" i="1"/>
  <c r="F84" i="1"/>
  <c r="C83" i="1"/>
  <c r="D83" i="1"/>
  <c r="E83" i="1"/>
  <c r="F83" i="1"/>
  <c r="C81" i="1"/>
  <c r="D81" i="1"/>
  <c r="E81" i="1"/>
  <c r="F81" i="1"/>
  <c r="C80" i="1"/>
  <c r="D80" i="1"/>
  <c r="E80" i="1"/>
  <c r="F80" i="1"/>
  <c r="C79" i="1"/>
  <c r="D79" i="1"/>
  <c r="E79" i="1"/>
  <c r="F79" i="1"/>
  <c r="B21" i="6"/>
  <c r="C21" i="6"/>
  <c r="D21" i="6"/>
  <c r="E21" i="6"/>
  <c r="F21" i="6"/>
  <c r="B22" i="6"/>
  <c r="C22" i="6"/>
  <c r="D22" i="6"/>
  <c r="E22" i="6"/>
  <c r="F22" i="6"/>
  <c r="B23" i="6"/>
  <c r="C23" i="6"/>
  <c r="D23" i="6"/>
  <c r="E23" i="6"/>
  <c r="F23" i="6"/>
  <c r="A18" i="6"/>
  <c r="A19" i="6"/>
  <c r="A20" i="6"/>
  <c r="A21" i="6"/>
  <c r="A22" i="6"/>
  <c r="A23" i="6"/>
  <c r="A24" i="6"/>
  <c r="A17" i="6"/>
  <c r="B87" i="5"/>
  <c r="C87" i="5"/>
  <c r="D87" i="5"/>
  <c r="E87" i="5"/>
  <c r="F87" i="5"/>
  <c r="B92" i="5"/>
  <c r="C92" i="5"/>
  <c r="D92" i="5"/>
  <c r="E92" i="5"/>
  <c r="F92" i="5"/>
  <c r="B93" i="5"/>
  <c r="C93" i="5"/>
  <c r="D93" i="5"/>
  <c r="E93" i="5"/>
  <c r="F93" i="5"/>
  <c r="C23" i="5"/>
  <c r="C18" i="5"/>
  <c r="D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M18" i="5"/>
  <c r="AN18" i="5"/>
  <c r="AO18" i="5"/>
  <c r="AP18" i="5"/>
  <c r="AQ18" i="5"/>
  <c r="AR18" i="5"/>
  <c r="AS18" i="5"/>
  <c r="AT18" i="5"/>
  <c r="AU18" i="5"/>
  <c r="AV18" i="5"/>
  <c r="AW18" i="5"/>
  <c r="AX18" i="5"/>
  <c r="AY18" i="5"/>
  <c r="AZ18" i="5"/>
  <c r="BA18" i="5"/>
  <c r="BB18" i="5"/>
  <c r="BC18" i="5"/>
  <c r="BD18" i="5"/>
  <c r="BE18" i="5"/>
  <c r="BF18" i="5"/>
  <c r="BG18" i="5"/>
  <c r="BH18" i="5"/>
  <c r="BI18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M23" i="5"/>
  <c r="AN23" i="5"/>
  <c r="AO23" i="5"/>
  <c r="AP23" i="5"/>
  <c r="AQ23" i="5"/>
  <c r="AR23" i="5"/>
  <c r="AS23" i="5"/>
  <c r="AT23" i="5"/>
  <c r="AU23" i="5"/>
  <c r="AV23" i="5"/>
  <c r="AW23" i="5"/>
  <c r="AX23" i="5"/>
  <c r="AY23" i="5"/>
  <c r="AZ23" i="5"/>
  <c r="BA23" i="5"/>
  <c r="BB23" i="5"/>
  <c r="BC23" i="5"/>
  <c r="BD23" i="5"/>
  <c r="BE23" i="5"/>
  <c r="BF23" i="5"/>
  <c r="BG23" i="5"/>
  <c r="BH23" i="5"/>
  <c r="BI23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AT24" i="5"/>
  <c r="AU24" i="5"/>
  <c r="AV24" i="5"/>
  <c r="AW24" i="5"/>
  <c r="AX24" i="5"/>
  <c r="AY24" i="5"/>
  <c r="AZ24" i="5"/>
  <c r="BA24" i="5"/>
  <c r="BB24" i="5"/>
  <c r="BC24" i="5"/>
  <c r="BD24" i="5"/>
  <c r="BE24" i="5"/>
  <c r="BF24" i="5"/>
  <c r="BG24" i="5"/>
  <c r="BH24" i="5"/>
  <c r="BI24" i="5"/>
  <c r="C19" i="5"/>
  <c r="D19" i="5"/>
  <c r="E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O19" i="5"/>
  <c r="AP19" i="5"/>
  <c r="AQ19" i="5"/>
  <c r="AR19" i="5"/>
  <c r="AS19" i="5"/>
  <c r="AT19" i="5"/>
  <c r="AU19" i="5"/>
  <c r="AV19" i="5"/>
  <c r="AW19" i="5"/>
  <c r="AX19" i="5"/>
  <c r="AY19" i="5"/>
  <c r="AZ19" i="5"/>
  <c r="BA19" i="5"/>
  <c r="BB19" i="5"/>
  <c r="BC19" i="5"/>
  <c r="BD19" i="5"/>
  <c r="BE19" i="5"/>
  <c r="BF19" i="5"/>
  <c r="BG19" i="5"/>
  <c r="BH19" i="5"/>
  <c r="BI19" i="5"/>
  <c r="C20" i="5"/>
  <c r="D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S20" i="5"/>
  <c r="AT20" i="5"/>
  <c r="AU20" i="5"/>
  <c r="AV20" i="5"/>
  <c r="AW20" i="5"/>
  <c r="AX20" i="5"/>
  <c r="AY20" i="5"/>
  <c r="AZ20" i="5"/>
  <c r="BA20" i="5"/>
  <c r="BB20" i="5"/>
  <c r="BC20" i="5"/>
  <c r="BD20" i="5"/>
  <c r="BE20" i="5"/>
  <c r="BF20" i="5"/>
  <c r="BG20" i="5"/>
  <c r="BH20" i="5"/>
  <c r="BI20" i="5"/>
  <c r="C21" i="5"/>
  <c r="D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AR21" i="5"/>
  <c r="AS21" i="5"/>
  <c r="AT21" i="5"/>
  <c r="AU21" i="5"/>
  <c r="AV21" i="5"/>
  <c r="AW21" i="5"/>
  <c r="AX21" i="5"/>
  <c r="AY21" i="5"/>
  <c r="AZ21" i="5"/>
  <c r="BA21" i="5"/>
  <c r="BB21" i="5"/>
  <c r="BC21" i="5"/>
  <c r="BD21" i="5"/>
  <c r="BE21" i="5"/>
  <c r="BF21" i="5"/>
  <c r="BG21" i="5"/>
  <c r="BH21" i="5"/>
  <c r="BI21" i="5"/>
  <c r="C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U22" i="5"/>
  <c r="AV22" i="5"/>
  <c r="AW22" i="5"/>
  <c r="AX22" i="5"/>
  <c r="AY22" i="5"/>
  <c r="AZ22" i="5"/>
  <c r="BA22" i="5"/>
  <c r="BB22" i="5"/>
  <c r="BC22" i="5"/>
  <c r="BD22" i="5"/>
  <c r="BE22" i="5"/>
  <c r="BF22" i="5"/>
  <c r="BG22" i="5"/>
  <c r="BH22" i="5"/>
  <c r="BI22" i="5"/>
  <c r="C15" i="5"/>
  <c r="D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M15" i="5"/>
  <c r="AN15" i="5"/>
  <c r="AO15" i="5"/>
  <c r="AP15" i="5"/>
  <c r="AQ15" i="5"/>
  <c r="AR15" i="5"/>
  <c r="AS15" i="5"/>
  <c r="AT15" i="5"/>
  <c r="AU15" i="5"/>
  <c r="AV15" i="5"/>
  <c r="AW15" i="5"/>
  <c r="AX15" i="5"/>
  <c r="AY15" i="5"/>
  <c r="AZ15" i="5"/>
  <c r="BA15" i="5"/>
  <c r="BB15" i="5"/>
  <c r="BC15" i="5"/>
  <c r="BD15" i="5"/>
  <c r="BE15" i="5"/>
  <c r="BF15" i="5"/>
  <c r="BG15" i="5"/>
  <c r="BH15" i="5"/>
  <c r="BI15" i="5"/>
  <c r="C14" i="5"/>
  <c r="D14" i="5"/>
  <c r="E14" i="5"/>
  <c r="F14" i="5"/>
  <c r="G14" i="5"/>
  <c r="H14" i="5"/>
  <c r="I14" i="5"/>
  <c r="J14" i="5"/>
  <c r="K14" i="5"/>
  <c r="L14" i="5"/>
  <c r="M14" i="5"/>
  <c r="N14" i="5"/>
  <c r="C13" i="5"/>
  <c r="C12" i="5"/>
  <c r="D12" i="5"/>
  <c r="E12" i="5"/>
  <c r="F12" i="5"/>
  <c r="G12" i="5"/>
  <c r="H12" i="5"/>
  <c r="I12" i="5"/>
  <c r="J12" i="5"/>
  <c r="K12" i="5"/>
  <c r="L12" i="5"/>
  <c r="M12" i="5"/>
  <c r="N12" i="5"/>
  <c r="C10" i="5"/>
  <c r="D38" i="1"/>
  <c r="B40" i="1"/>
  <c r="H46" i="1"/>
  <c r="H45" i="1"/>
  <c r="I45" i="1"/>
  <c r="C47" i="1"/>
  <c r="D47" i="1"/>
  <c r="E47" i="1"/>
  <c r="F47" i="1"/>
  <c r="G47" i="1"/>
  <c r="B47" i="1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C98" i="5"/>
  <c r="B99" i="5"/>
  <c r="E100" i="5"/>
  <c r="D96" i="5"/>
  <c r="J45" i="1"/>
  <c r="O9" i="9"/>
  <c r="P9" i="9"/>
  <c r="Q9" i="9"/>
  <c r="R9" i="9"/>
  <c r="S9" i="9"/>
  <c r="T9" i="9"/>
  <c r="U9" i="9"/>
  <c r="V9" i="9"/>
  <c r="W9" i="9"/>
  <c r="X9" i="9"/>
  <c r="Y9" i="9"/>
  <c r="Z9" i="9"/>
  <c r="B33" i="9"/>
  <c r="X15" i="9"/>
  <c r="AT15" i="9"/>
  <c r="O14" i="5"/>
  <c r="P14" i="5"/>
  <c r="Q14" i="5"/>
  <c r="R14" i="5"/>
  <c r="S14" i="5"/>
  <c r="T14" i="5"/>
  <c r="U14" i="5"/>
  <c r="V14" i="5"/>
  <c r="W14" i="5"/>
  <c r="X14" i="5"/>
  <c r="Y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AR14" i="5"/>
  <c r="AS14" i="5"/>
  <c r="AT14" i="5"/>
  <c r="AU14" i="5"/>
  <c r="AV14" i="5"/>
  <c r="AW14" i="5"/>
  <c r="AX14" i="5"/>
  <c r="AY14" i="5"/>
  <c r="AZ14" i="5"/>
  <c r="BA14" i="5"/>
  <c r="BB14" i="5"/>
  <c r="BC14" i="5"/>
  <c r="BD14" i="5"/>
  <c r="BE14" i="5"/>
  <c r="BF14" i="5"/>
  <c r="BG14" i="5"/>
  <c r="BH14" i="5"/>
  <c r="BI14" i="5"/>
  <c r="C96" i="5"/>
  <c r="F99" i="5"/>
  <c r="D97" i="5"/>
  <c r="B94" i="5"/>
  <c r="E99" i="5"/>
  <c r="C97" i="5"/>
  <c r="B88" i="5"/>
  <c r="E96" i="5"/>
  <c r="O12" i="5"/>
  <c r="P12" i="5"/>
  <c r="Q12" i="5"/>
  <c r="R12" i="5"/>
  <c r="S12" i="5"/>
  <c r="T12" i="5"/>
  <c r="U12" i="5"/>
  <c r="V12" i="5"/>
  <c r="W12" i="5"/>
  <c r="X12" i="5"/>
  <c r="Y12" i="5"/>
  <c r="Z12" i="5"/>
  <c r="F95" i="5"/>
  <c r="B95" i="5"/>
  <c r="F91" i="5"/>
  <c r="B91" i="5"/>
  <c r="B98" i="5"/>
  <c r="F94" i="5"/>
  <c r="E91" i="5"/>
  <c r="B90" i="5"/>
  <c r="D10" i="5"/>
  <c r="E10" i="5"/>
  <c r="F10" i="5"/>
  <c r="G10" i="5"/>
  <c r="H10" i="5"/>
  <c r="I10" i="5"/>
  <c r="J10" i="5"/>
  <c r="K10" i="5"/>
  <c r="L10" i="5"/>
  <c r="M10" i="5"/>
  <c r="N10" i="5"/>
  <c r="F100" i="5"/>
  <c r="B100" i="5"/>
  <c r="C99" i="5"/>
  <c r="D98" i="5"/>
  <c r="E97" i="5"/>
  <c r="F96" i="5"/>
  <c r="B96" i="5"/>
  <c r="C95" i="5"/>
  <c r="D94" i="5"/>
  <c r="C91" i="5"/>
  <c r="C94" i="5"/>
  <c r="D100" i="5"/>
  <c r="F98" i="5"/>
  <c r="E95" i="5"/>
  <c r="D13" i="5"/>
  <c r="E13" i="5"/>
  <c r="F13" i="5"/>
  <c r="G13" i="5"/>
  <c r="H13" i="5"/>
  <c r="I13" i="5"/>
  <c r="J13" i="5"/>
  <c r="K13" i="5"/>
  <c r="L13" i="5"/>
  <c r="M13" i="5"/>
  <c r="N13" i="5"/>
  <c r="C100" i="5"/>
  <c r="D99" i="5"/>
  <c r="E98" i="5"/>
  <c r="F97" i="5"/>
  <c r="B97" i="5"/>
  <c r="D95" i="5"/>
  <c r="E94" i="5"/>
  <c r="D91" i="5"/>
  <c r="E90" i="5"/>
  <c r="L8" i="6"/>
  <c r="M8" i="6"/>
  <c r="N8" i="6"/>
  <c r="B20" i="6"/>
  <c r="L6" i="6"/>
  <c r="M6" i="6"/>
  <c r="N6" i="6"/>
  <c r="Z32" i="5"/>
  <c r="AA32" i="5"/>
  <c r="AB32" i="5"/>
  <c r="AC32" i="5"/>
  <c r="AD32" i="5"/>
  <c r="AE32" i="5"/>
  <c r="AF32" i="5"/>
  <c r="AG32" i="5"/>
  <c r="AH32" i="5"/>
  <c r="AI32" i="5"/>
  <c r="AJ32" i="5"/>
  <c r="AK32" i="5"/>
  <c r="AA37" i="5"/>
  <c r="AB37" i="5"/>
  <c r="AC37" i="5"/>
  <c r="AD37" i="5"/>
  <c r="AE37" i="5"/>
  <c r="AF37" i="5"/>
  <c r="AG37" i="5"/>
  <c r="AH37" i="5"/>
  <c r="AI37" i="5"/>
  <c r="AJ37" i="5"/>
  <c r="AK37" i="5"/>
  <c r="AA38" i="5"/>
  <c r="AB38" i="5"/>
  <c r="AC38" i="5"/>
  <c r="AD38" i="5"/>
  <c r="AE38" i="5"/>
  <c r="AF38" i="5"/>
  <c r="AG38" i="5"/>
  <c r="AH38" i="5"/>
  <c r="AI38" i="5"/>
  <c r="AJ38" i="5"/>
  <c r="AK3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AA40" i="5"/>
  <c r="AB40" i="5"/>
  <c r="AC40" i="5"/>
  <c r="AD40" i="5"/>
  <c r="AE40" i="5"/>
  <c r="AF40" i="5"/>
  <c r="AG40" i="5"/>
  <c r="AH40" i="5"/>
  <c r="AI40" i="5"/>
  <c r="AJ40" i="5"/>
  <c r="AK40" i="5"/>
  <c r="AA42" i="5"/>
  <c r="AB42" i="5"/>
  <c r="AC42" i="5"/>
  <c r="AD42" i="5"/>
  <c r="AE42" i="5"/>
  <c r="AF42" i="5"/>
  <c r="AG42" i="5"/>
  <c r="AH42" i="5"/>
  <c r="AI42" i="5"/>
  <c r="AJ42" i="5"/>
  <c r="AK42" i="5"/>
  <c r="AA41" i="5"/>
  <c r="AB41" i="5"/>
  <c r="AC41" i="5"/>
  <c r="AD41" i="5"/>
  <c r="AE41" i="5"/>
  <c r="AF41" i="5"/>
  <c r="AG41" i="5"/>
  <c r="AH41" i="5"/>
  <c r="AI41" i="5"/>
  <c r="AJ41" i="5"/>
  <c r="AK41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AV33" i="5"/>
  <c r="AW33" i="5"/>
  <c r="AX33" i="5"/>
  <c r="AY33" i="5"/>
  <c r="AZ33" i="5"/>
  <c r="BA33" i="5"/>
  <c r="BB33" i="5"/>
  <c r="BC33" i="5"/>
  <c r="BD33" i="5"/>
  <c r="BE33" i="5"/>
  <c r="BF33" i="5"/>
  <c r="BG33" i="5"/>
  <c r="BH33" i="5"/>
  <c r="BI33" i="5"/>
  <c r="AA39" i="5"/>
  <c r="AB39" i="5"/>
  <c r="AC39" i="5"/>
  <c r="AD39" i="5"/>
  <c r="AE39" i="5"/>
  <c r="AF39" i="5"/>
  <c r="AG39" i="5"/>
  <c r="AH39" i="5"/>
  <c r="AI39" i="5"/>
  <c r="AJ39" i="5"/>
  <c r="AK39" i="5"/>
  <c r="AA36" i="5"/>
  <c r="AB36" i="5"/>
  <c r="AC36" i="5"/>
  <c r="AD36" i="5"/>
  <c r="AE36" i="5"/>
  <c r="AF36" i="5"/>
  <c r="AG36" i="5"/>
  <c r="AH36" i="5"/>
  <c r="AI36" i="5"/>
  <c r="AJ36" i="5"/>
  <c r="AK36" i="5"/>
  <c r="AA31" i="5"/>
  <c r="AB31" i="5"/>
  <c r="AC31" i="5"/>
  <c r="AD31" i="5"/>
  <c r="AE31" i="5"/>
  <c r="AF31" i="5"/>
  <c r="AG31" i="5"/>
  <c r="AH31" i="5"/>
  <c r="AI31" i="5"/>
  <c r="AJ31" i="5"/>
  <c r="AK31" i="5"/>
  <c r="AA30" i="5"/>
  <c r="AB30" i="5"/>
  <c r="AC30" i="5"/>
  <c r="AD30" i="5"/>
  <c r="AE30" i="5"/>
  <c r="AF30" i="5"/>
  <c r="AG30" i="5"/>
  <c r="AH30" i="5"/>
  <c r="AI30" i="5"/>
  <c r="AJ30" i="5"/>
  <c r="AK30" i="5"/>
  <c r="AA9" i="9"/>
  <c r="AB9" i="9"/>
  <c r="AC9" i="9"/>
  <c r="AD9" i="9"/>
  <c r="AE9" i="9"/>
  <c r="AF9" i="9"/>
  <c r="AG9" i="9"/>
  <c r="AH9" i="9"/>
  <c r="AI9" i="9"/>
  <c r="AJ9" i="9"/>
  <c r="AK9" i="9"/>
  <c r="AL9" i="9"/>
  <c r="D27" i="9"/>
  <c r="C27" i="9"/>
  <c r="B18" i="6"/>
  <c r="C33" i="9"/>
  <c r="AU15" i="9"/>
  <c r="AV15" i="9"/>
  <c r="AW15" i="9"/>
  <c r="BG15" i="9"/>
  <c r="E33" i="9"/>
  <c r="F90" i="5"/>
  <c r="B89" i="5"/>
  <c r="D90" i="5"/>
  <c r="B86" i="5"/>
  <c r="C90" i="5"/>
  <c r="C88" i="5"/>
  <c r="O13" i="5"/>
  <c r="P13" i="5"/>
  <c r="Q13" i="5"/>
  <c r="R13" i="5"/>
  <c r="S13" i="5"/>
  <c r="T13" i="5"/>
  <c r="U13" i="5"/>
  <c r="V13" i="5"/>
  <c r="W13" i="5"/>
  <c r="X13" i="5"/>
  <c r="Y13" i="5"/>
  <c r="Z13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O10" i="5"/>
  <c r="P10" i="5"/>
  <c r="Q10" i="5"/>
  <c r="R10" i="5"/>
  <c r="S10" i="5"/>
  <c r="T10" i="5"/>
  <c r="U10" i="5"/>
  <c r="V10" i="5"/>
  <c r="W10" i="5"/>
  <c r="X10" i="5"/>
  <c r="Y10" i="5"/>
  <c r="Z10" i="5"/>
  <c r="O8" i="6"/>
  <c r="P8" i="6"/>
  <c r="Q8" i="6"/>
  <c r="R8" i="6"/>
  <c r="S8" i="6"/>
  <c r="T8" i="6"/>
  <c r="U8" i="6"/>
  <c r="V8" i="6"/>
  <c r="W8" i="6"/>
  <c r="X8" i="6"/>
  <c r="Y8" i="6"/>
  <c r="Z8" i="6"/>
  <c r="O6" i="6"/>
  <c r="P6" i="6"/>
  <c r="Q6" i="6"/>
  <c r="R6" i="6"/>
  <c r="S6" i="6"/>
  <c r="T6" i="6"/>
  <c r="U6" i="6"/>
  <c r="V6" i="6"/>
  <c r="W6" i="6"/>
  <c r="X6" i="6"/>
  <c r="Y6" i="6"/>
  <c r="Z6" i="6"/>
  <c r="AL32" i="5"/>
  <c r="AM32" i="5"/>
  <c r="AN32" i="5"/>
  <c r="AO32" i="5"/>
  <c r="AP32" i="5"/>
  <c r="AQ32" i="5"/>
  <c r="AR32" i="5"/>
  <c r="AS32" i="5"/>
  <c r="AT32" i="5"/>
  <c r="AU32" i="5"/>
  <c r="AV32" i="5"/>
  <c r="AW32" i="5"/>
  <c r="AL31" i="5"/>
  <c r="AM31" i="5"/>
  <c r="AN31" i="5"/>
  <c r="AO31" i="5"/>
  <c r="AP31" i="5"/>
  <c r="AQ31" i="5"/>
  <c r="AR31" i="5"/>
  <c r="AS31" i="5"/>
  <c r="AT31" i="5"/>
  <c r="AU31" i="5"/>
  <c r="AV31" i="5"/>
  <c r="AW31" i="5"/>
  <c r="AL38" i="5"/>
  <c r="AM38" i="5"/>
  <c r="AN38" i="5"/>
  <c r="AO38" i="5"/>
  <c r="AP38" i="5"/>
  <c r="AQ38" i="5"/>
  <c r="AR38" i="5"/>
  <c r="AS38" i="5"/>
  <c r="AT38" i="5"/>
  <c r="AU38" i="5"/>
  <c r="AV38" i="5"/>
  <c r="AW38" i="5"/>
  <c r="AL36" i="5"/>
  <c r="AM36" i="5"/>
  <c r="AN36" i="5"/>
  <c r="AO36" i="5"/>
  <c r="AP36" i="5"/>
  <c r="AQ36" i="5"/>
  <c r="AR36" i="5"/>
  <c r="AS36" i="5"/>
  <c r="AT36" i="5"/>
  <c r="AU36" i="5"/>
  <c r="AV36" i="5"/>
  <c r="AW36" i="5"/>
  <c r="AL37" i="5"/>
  <c r="AM37" i="5"/>
  <c r="AN37" i="5"/>
  <c r="AO37" i="5"/>
  <c r="AP37" i="5"/>
  <c r="AQ37" i="5"/>
  <c r="AR37" i="5"/>
  <c r="AS37" i="5"/>
  <c r="AT37" i="5"/>
  <c r="AU37" i="5"/>
  <c r="AV37" i="5"/>
  <c r="AW37" i="5"/>
  <c r="AL39" i="5"/>
  <c r="AM39" i="5"/>
  <c r="AN39" i="5"/>
  <c r="AO39" i="5"/>
  <c r="AP39" i="5"/>
  <c r="AQ39" i="5"/>
  <c r="AR39" i="5"/>
  <c r="AS39" i="5"/>
  <c r="AT39" i="5"/>
  <c r="AU39" i="5"/>
  <c r="AV39" i="5"/>
  <c r="AW39" i="5"/>
  <c r="AL40" i="5"/>
  <c r="AM40" i="5"/>
  <c r="AN40" i="5"/>
  <c r="AO40" i="5"/>
  <c r="AP40" i="5"/>
  <c r="AQ40" i="5"/>
  <c r="AR40" i="5"/>
  <c r="AS40" i="5"/>
  <c r="AT40" i="5"/>
  <c r="AU40" i="5"/>
  <c r="AV40" i="5"/>
  <c r="AW40" i="5"/>
  <c r="AL41" i="5"/>
  <c r="AM41" i="5"/>
  <c r="AN41" i="5"/>
  <c r="AO41" i="5"/>
  <c r="AP41" i="5"/>
  <c r="AQ41" i="5"/>
  <c r="AR41" i="5"/>
  <c r="AS41" i="5"/>
  <c r="AT41" i="5"/>
  <c r="AU41" i="5"/>
  <c r="AV41" i="5"/>
  <c r="AW41" i="5"/>
  <c r="AL42" i="5"/>
  <c r="AM42" i="5"/>
  <c r="AN42" i="5"/>
  <c r="AO42" i="5"/>
  <c r="AP42" i="5"/>
  <c r="AQ42" i="5"/>
  <c r="AR42" i="5"/>
  <c r="AS42" i="5"/>
  <c r="AT42" i="5"/>
  <c r="AU42" i="5"/>
  <c r="AV42" i="5"/>
  <c r="AW42" i="5"/>
  <c r="AL30" i="5"/>
  <c r="AM30" i="5"/>
  <c r="AN30" i="5"/>
  <c r="AO30" i="5"/>
  <c r="AP30" i="5"/>
  <c r="AQ30" i="5"/>
  <c r="AR30" i="5"/>
  <c r="AS30" i="5"/>
  <c r="AT30" i="5"/>
  <c r="AU30" i="5"/>
  <c r="AV30" i="5"/>
  <c r="AW30" i="5"/>
  <c r="AM9" i="9"/>
  <c r="AN9" i="9"/>
  <c r="AO9" i="9"/>
  <c r="AP9" i="9"/>
  <c r="AQ9" i="9"/>
  <c r="AR9" i="9"/>
  <c r="AS9" i="9"/>
  <c r="AT9" i="9"/>
  <c r="AU9" i="9"/>
  <c r="AV9" i="9"/>
  <c r="AW9" i="9"/>
  <c r="AX9" i="9"/>
  <c r="BH15" i="9"/>
  <c r="BI15" i="9"/>
  <c r="D88" i="5"/>
  <c r="AM12" i="5"/>
  <c r="AN12" i="5"/>
  <c r="AO12" i="5"/>
  <c r="AP12" i="5"/>
  <c r="AQ12" i="5"/>
  <c r="AR12" i="5"/>
  <c r="AS12" i="5"/>
  <c r="AT12" i="5"/>
  <c r="AU12" i="5"/>
  <c r="AV12" i="5"/>
  <c r="AW12" i="5"/>
  <c r="AX12" i="5"/>
  <c r="C86" i="5"/>
  <c r="C89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A8" i="6"/>
  <c r="AB8" i="6"/>
  <c r="AC8" i="6"/>
  <c r="AD8" i="6"/>
  <c r="AE8" i="6"/>
  <c r="AF8" i="6"/>
  <c r="AG8" i="6"/>
  <c r="AH8" i="6"/>
  <c r="AI8" i="6"/>
  <c r="AJ8" i="6"/>
  <c r="AK8" i="6"/>
  <c r="AL8" i="6"/>
  <c r="C20" i="6"/>
  <c r="AA6" i="6"/>
  <c r="AB6" i="6"/>
  <c r="AC6" i="6"/>
  <c r="AD6" i="6"/>
  <c r="AE6" i="6"/>
  <c r="AF6" i="6"/>
  <c r="AG6" i="6"/>
  <c r="AH6" i="6"/>
  <c r="AI6" i="6"/>
  <c r="AJ6" i="6"/>
  <c r="AK6" i="6"/>
  <c r="AL6" i="6"/>
  <c r="C18" i="6"/>
  <c r="AX41" i="5"/>
  <c r="AY41" i="5"/>
  <c r="AZ41" i="5"/>
  <c r="BA41" i="5"/>
  <c r="BB41" i="5"/>
  <c r="BC41" i="5"/>
  <c r="BD41" i="5"/>
  <c r="BE41" i="5"/>
  <c r="BF41" i="5"/>
  <c r="BG41" i="5"/>
  <c r="BH41" i="5"/>
  <c r="BI41" i="5"/>
  <c r="AX36" i="5"/>
  <c r="AY36" i="5"/>
  <c r="AZ36" i="5"/>
  <c r="BA36" i="5"/>
  <c r="BB36" i="5"/>
  <c r="BC36" i="5"/>
  <c r="BD36" i="5"/>
  <c r="BE36" i="5"/>
  <c r="BF36" i="5"/>
  <c r="BG36" i="5"/>
  <c r="BH36" i="5"/>
  <c r="BI36" i="5"/>
  <c r="AX38" i="5"/>
  <c r="AY38" i="5"/>
  <c r="AZ38" i="5"/>
  <c r="BA38" i="5"/>
  <c r="BB38" i="5"/>
  <c r="BC38" i="5"/>
  <c r="BD38" i="5"/>
  <c r="BE38" i="5"/>
  <c r="BF38" i="5"/>
  <c r="BG38" i="5"/>
  <c r="BH38" i="5"/>
  <c r="BI38" i="5"/>
  <c r="AX30" i="5"/>
  <c r="AY30" i="5"/>
  <c r="AZ30" i="5"/>
  <c r="BA30" i="5"/>
  <c r="BB30" i="5"/>
  <c r="BC30" i="5"/>
  <c r="BD30" i="5"/>
  <c r="BE30" i="5"/>
  <c r="BF30" i="5"/>
  <c r="BG30" i="5"/>
  <c r="BH30" i="5"/>
  <c r="BI30" i="5"/>
  <c r="AX39" i="5"/>
  <c r="AY39" i="5"/>
  <c r="AZ39" i="5"/>
  <c r="BA39" i="5"/>
  <c r="BB39" i="5"/>
  <c r="BC39" i="5"/>
  <c r="BD39" i="5"/>
  <c r="BE39" i="5"/>
  <c r="BF39" i="5"/>
  <c r="BG39" i="5"/>
  <c r="BH39" i="5"/>
  <c r="BI39" i="5"/>
  <c r="AX31" i="5"/>
  <c r="AY31" i="5"/>
  <c r="AZ31" i="5"/>
  <c r="BA31" i="5"/>
  <c r="BB31" i="5"/>
  <c r="BC31" i="5"/>
  <c r="BD31" i="5"/>
  <c r="BE31" i="5"/>
  <c r="BF31" i="5"/>
  <c r="BG31" i="5"/>
  <c r="BH31" i="5"/>
  <c r="BI31" i="5"/>
  <c r="AX40" i="5"/>
  <c r="AY40" i="5"/>
  <c r="AZ40" i="5"/>
  <c r="BA40" i="5"/>
  <c r="BB40" i="5"/>
  <c r="BC40" i="5"/>
  <c r="BD40" i="5"/>
  <c r="BE40" i="5"/>
  <c r="BF40" i="5"/>
  <c r="BG40" i="5"/>
  <c r="BH40" i="5"/>
  <c r="BI40" i="5"/>
  <c r="AX42" i="5"/>
  <c r="AY42" i="5"/>
  <c r="AZ42" i="5"/>
  <c r="BA42" i="5"/>
  <c r="BB42" i="5"/>
  <c r="BC42" i="5"/>
  <c r="BD42" i="5"/>
  <c r="BE42" i="5"/>
  <c r="BF42" i="5"/>
  <c r="BG42" i="5"/>
  <c r="BH42" i="5"/>
  <c r="BI42" i="5"/>
  <c r="AX37" i="5"/>
  <c r="AY37" i="5"/>
  <c r="AZ37" i="5"/>
  <c r="BA37" i="5"/>
  <c r="BB37" i="5"/>
  <c r="BC37" i="5"/>
  <c r="BD37" i="5"/>
  <c r="BE37" i="5"/>
  <c r="BF37" i="5"/>
  <c r="BG37" i="5"/>
  <c r="BH37" i="5"/>
  <c r="BI37" i="5"/>
  <c r="AX32" i="5"/>
  <c r="AY32" i="5"/>
  <c r="AZ32" i="5"/>
  <c r="BA32" i="5"/>
  <c r="BB32" i="5"/>
  <c r="BC32" i="5"/>
  <c r="BD32" i="5"/>
  <c r="BE32" i="5"/>
  <c r="BF32" i="5"/>
  <c r="BG32" i="5"/>
  <c r="BH32" i="5"/>
  <c r="BI32" i="5"/>
  <c r="E88" i="5"/>
  <c r="D86" i="5"/>
  <c r="E27" i="9"/>
  <c r="AY9" i="9"/>
  <c r="AZ9" i="9"/>
  <c r="BA9" i="9"/>
  <c r="BB9" i="9"/>
  <c r="BC9" i="9"/>
  <c r="BD9" i="9"/>
  <c r="BE9" i="9"/>
  <c r="BF9" i="9"/>
  <c r="BG9" i="9"/>
  <c r="BH9" i="9"/>
  <c r="BI9" i="9"/>
  <c r="F27" i="9"/>
  <c r="F33" i="9"/>
  <c r="D89" i="5"/>
  <c r="AM13" i="5"/>
  <c r="AN13" i="5"/>
  <c r="AO13" i="5"/>
  <c r="AP13" i="5"/>
  <c r="AQ13" i="5"/>
  <c r="AR13" i="5"/>
  <c r="AS13" i="5"/>
  <c r="AT13" i="5"/>
  <c r="AU13" i="5"/>
  <c r="AV13" i="5"/>
  <c r="AW13" i="5"/>
  <c r="AX13" i="5"/>
  <c r="AM10" i="5"/>
  <c r="AN10" i="5"/>
  <c r="AO10" i="5"/>
  <c r="AP10" i="5"/>
  <c r="AQ10" i="5"/>
  <c r="AR10" i="5"/>
  <c r="AS10" i="5"/>
  <c r="AT10" i="5"/>
  <c r="AU10" i="5"/>
  <c r="AV10" i="5"/>
  <c r="AW10" i="5"/>
  <c r="AX10" i="5"/>
  <c r="AY12" i="5"/>
  <c r="AZ12" i="5"/>
  <c r="BA12" i="5"/>
  <c r="BB12" i="5"/>
  <c r="BC12" i="5"/>
  <c r="BD12" i="5"/>
  <c r="BE12" i="5"/>
  <c r="BF12" i="5"/>
  <c r="BG12" i="5"/>
  <c r="BH12" i="5"/>
  <c r="BI12" i="5"/>
  <c r="F88" i="5"/>
  <c r="AM8" i="6"/>
  <c r="AN8" i="6"/>
  <c r="AO8" i="6"/>
  <c r="AP8" i="6"/>
  <c r="AQ8" i="6"/>
  <c r="AR8" i="6"/>
  <c r="AS8" i="6"/>
  <c r="AT8" i="6"/>
  <c r="AU8" i="6"/>
  <c r="AV8" i="6"/>
  <c r="AW8" i="6"/>
  <c r="AX8" i="6"/>
  <c r="D20" i="6"/>
  <c r="AM6" i="6"/>
  <c r="AN6" i="6"/>
  <c r="AO6" i="6"/>
  <c r="AP6" i="6"/>
  <c r="AQ6" i="6"/>
  <c r="AR6" i="6"/>
  <c r="AS6" i="6"/>
  <c r="AT6" i="6"/>
  <c r="AU6" i="6"/>
  <c r="AV6" i="6"/>
  <c r="AW6" i="6"/>
  <c r="AX6" i="6"/>
  <c r="E18" i="6"/>
  <c r="D18" i="6"/>
  <c r="E86" i="5"/>
  <c r="E20" i="6"/>
  <c r="E89" i="5"/>
  <c r="AY10" i="5"/>
  <c r="AZ10" i="5"/>
  <c r="BA10" i="5"/>
  <c r="BB10" i="5"/>
  <c r="BC10" i="5"/>
  <c r="BD10" i="5"/>
  <c r="BE10" i="5"/>
  <c r="BF10" i="5"/>
  <c r="BG10" i="5"/>
  <c r="BH10" i="5"/>
  <c r="BI10" i="5"/>
  <c r="AY13" i="5"/>
  <c r="AZ13" i="5"/>
  <c r="BA13" i="5"/>
  <c r="BB13" i="5"/>
  <c r="BC13" i="5"/>
  <c r="BD13" i="5"/>
  <c r="BE13" i="5"/>
  <c r="BF13" i="5"/>
  <c r="BG13" i="5"/>
  <c r="BH13" i="5"/>
  <c r="BI13" i="5"/>
  <c r="AY8" i="6"/>
  <c r="AZ8" i="6"/>
  <c r="BA8" i="6"/>
  <c r="BB8" i="6"/>
  <c r="BC8" i="6"/>
  <c r="BD8" i="6"/>
  <c r="BE8" i="6"/>
  <c r="BF8" i="6"/>
  <c r="BG8" i="6"/>
  <c r="BH8" i="6"/>
  <c r="BI8" i="6"/>
  <c r="F20" i="6"/>
  <c r="AY6" i="6"/>
  <c r="AZ6" i="6"/>
  <c r="BA6" i="6"/>
  <c r="BB6" i="6"/>
  <c r="BC6" i="6"/>
  <c r="BD6" i="6"/>
  <c r="BE6" i="6"/>
  <c r="BF6" i="6"/>
  <c r="BG6" i="6"/>
  <c r="BH6" i="6"/>
  <c r="BI6" i="6"/>
  <c r="F89" i="5"/>
  <c r="F86" i="5"/>
  <c r="F18" i="6"/>
  <c r="AA12" i="6"/>
  <c r="C12" i="6"/>
  <c r="C13" i="6"/>
  <c r="D12" i="6"/>
  <c r="AB12" i="6"/>
  <c r="AC12" i="6"/>
  <c r="AD12" i="6"/>
  <c r="AE12" i="6"/>
  <c r="AF12" i="6"/>
  <c r="AG12" i="6"/>
  <c r="AH12" i="6"/>
  <c r="AI12" i="6"/>
  <c r="AJ12" i="6"/>
  <c r="AK12" i="6"/>
  <c r="AL12" i="6"/>
  <c r="D24" i="6"/>
  <c r="E12" i="6"/>
  <c r="D13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F12" i="6"/>
  <c r="E13" i="6"/>
  <c r="AY12" i="6"/>
  <c r="AZ12" i="6"/>
  <c r="BA12" i="6"/>
  <c r="BB12" i="6"/>
  <c r="BC12" i="6"/>
  <c r="BD12" i="6"/>
  <c r="BE12" i="6"/>
  <c r="BF12" i="6"/>
  <c r="BG12" i="6"/>
  <c r="BH12" i="6"/>
  <c r="BI12" i="6"/>
  <c r="E24" i="6"/>
  <c r="B18" i="1"/>
  <c r="A27" i="7"/>
  <c r="A10" i="15"/>
  <c r="A29" i="15"/>
  <c r="A26" i="7"/>
  <c r="A9" i="15"/>
  <c r="A28" i="15"/>
  <c r="H18" i="7"/>
  <c r="I18" i="7"/>
  <c r="J18" i="7"/>
  <c r="K18" i="7"/>
  <c r="L18" i="7"/>
  <c r="M18" i="7"/>
  <c r="O18" i="7"/>
  <c r="P18" i="7"/>
  <c r="Q18" i="7"/>
  <c r="R18" i="7"/>
  <c r="S18" i="7"/>
  <c r="T18" i="7"/>
  <c r="U18" i="7"/>
  <c r="V18" i="7"/>
  <c r="W18" i="7"/>
  <c r="X18" i="7"/>
  <c r="Y18" i="7"/>
  <c r="AA18" i="7"/>
  <c r="AB18" i="7"/>
  <c r="AC18" i="7"/>
  <c r="AD18" i="7"/>
  <c r="AE18" i="7"/>
  <c r="AF18" i="7"/>
  <c r="AG18" i="7"/>
  <c r="AH18" i="7"/>
  <c r="AI18" i="7"/>
  <c r="AJ18" i="7"/>
  <c r="AK18" i="7"/>
  <c r="AM18" i="7"/>
  <c r="AN18" i="7"/>
  <c r="AO18" i="7"/>
  <c r="AP18" i="7"/>
  <c r="AQ18" i="7"/>
  <c r="AR18" i="7"/>
  <c r="AS18" i="7"/>
  <c r="AT18" i="7"/>
  <c r="AU18" i="7"/>
  <c r="AV18" i="7"/>
  <c r="AW18" i="7"/>
  <c r="AY18" i="7"/>
  <c r="AZ18" i="7"/>
  <c r="BA18" i="7"/>
  <c r="BB18" i="7"/>
  <c r="BC18" i="7"/>
  <c r="BD18" i="7"/>
  <c r="BE18" i="7"/>
  <c r="BF18" i="7"/>
  <c r="BG18" i="7"/>
  <c r="BH18" i="7"/>
  <c r="BI18" i="7"/>
  <c r="A18" i="7"/>
  <c r="A17" i="7"/>
  <c r="N12" i="7"/>
  <c r="O12" i="7"/>
  <c r="P12" i="7"/>
  <c r="Q12" i="7"/>
  <c r="R12" i="7"/>
  <c r="S12" i="7"/>
  <c r="T12" i="7"/>
  <c r="U12" i="7"/>
  <c r="V12" i="7"/>
  <c r="W12" i="7"/>
  <c r="X12" i="7"/>
  <c r="Y12" i="7"/>
  <c r="AA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AN12" i="7"/>
  <c r="AO12" i="7"/>
  <c r="AP12" i="7"/>
  <c r="AQ12" i="7"/>
  <c r="AR12" i="7"/>
  <c r="AS12" i="7"/>
  <c r="AT12" i="7"/>
  <c r="AU12" i="7"/>
  <c r="AV12" i="7"/>
  <c r="AW12" i="7"/>
  <c r="AX12" i="7"/>
  <c r="AY12" i="7"/>
  <c r="AZ12" i="7"/>
  <c r="BA12" i="7"/>
  <c r="BB12" i="7"/>
  <c r="BC12" i="7"/>
  <c r="BD12" i="7"/>
  <c r="BE12" i="7"/>
  <c r="BF12" i="7"/>
  <c r="BG12" i="7"/>
  <c r="BH12" i="7"/>
  <c r="BI12" i="7"/>
  <c r="N13" i="7"/>
  <c r="O13" i="7"/>
  <c r="P13" i="7"/>
  <c r="Q13" i="7"/>
  <c r="R13" i="7"/>
  <c r="S13" i="7"/>
  <c r="T13" i="7"/>
  <c r="U13" i="7"/>
  <c r="V13" i="7"/>
  <c r="W13" i="7"/>
  <c r="X13" i="7"/>
  <c r="Y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BE13" i="7"/>
  <c r="BF13" i="7"/>
  <c r="BG13" i="7"/>
  <c r="BH13" i="7"/>
  <c r="BI13" i="7"/>
  <c r="N11" i="7"/>
  <c r="H12" i="7"/>
  <c r="I12" i="7"/>
  <c r="J12" i="7"/>
  <c r="K12" i="7"/>
  <c r="L12" i="7"/>
  <c r="M12" i="7"/>
  <c r="H13" i="7"/>
  <c r="I13" i="7"/>
  <c r="J13" i="7"/>
  <c r="K13" i="7"/>
  <c r="L13" i="7"/>
  <c r="M13" i="7"/>
  <c r="O10" i="7"/>
  <c r="P10" i="7"/>
  <c r="Q10" i="7"/>
  <c r="R10" i="7"/>
  <c r="S10" i="7"/>
  <c r="T10" i="7"/>
  <c r="U10" i="7"/>
  <c r="V10" i="7"/>
  <c r="W10" i="7"/>
  <c r="X10" i="7"/>
  <c r="Y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AN10" i="7"/>
  <c r="AO10" i="7"/>
  <c r="AP10" i="7"/>
  <c r="AQ10" i="7"/>
  <c r="AR10" i="7"/>
  <c r="AS10" i="7"/>
  <c r="AT10" i="7"/>
  <c r="AU10" i="7"/>
  <c r="AV10" i="7"/>
  <c r="AW10" i="7"/>
  <c r="AX10" i="7"/>
  <c r="AY10" i="7"/>
  <c r="AZ10" i="7"/>
  <c r="BA10" i="7"/>
  <c r="BB10" i="7"/>
  <c r="BC10" i="7"/>
  <c r="BD10" i="7"/>
  <c r="BE10" i="7"/>
  <c r="BF10" i="7"/>
  <c r="BG10" i="7"/>
  <c r="BH10" i="7"/>
  <c r="BI10" i="7"/>
  <c r="G9" i="7"/>
  <c r="H5" i="8"/>
  <c r="I5" i="8"/>
  <c r="J5" i="8"/>
  <c r="K5" i="8"/>
  <c r="L5" i="8"/>
  <c r="M5" i="8"/>
  <c r="N5" i="8"/>
  <c r="O5" i="8"/>
  <c r="P5" i="8"/>
  <c r="Q5" i="8"/>
  <c r="R5" i="8"/>
  <c r="A20" i="8"/>
  <c r="A21" i="8"/>
  <c r="A22" i="8"/>
  <c r="B17" i="8"/>
  <c r="C17" i="8"/>
  <c r="D17" i="8"/>
  <c r="E17" i="8"/>
  <c r="F17" i="8"/>
  <c r="B18" i="8"/>
  <c r="C18" i="8"/>
  <c r="D18" i="8"/>
  <c r="E18" i="8"/>
  <c r="F18" i="8"/>
  <c r="B19" i="8"/>
  <c r="C19" i="8"/>
  <c r="D19" i="8"/>
  <c r="E19" i="8"/>
  <c r="F19" i="8"/>
  <c r="B20" i="8"/>
  <c r="C20" i="8"/>
  <c r="D20" i="8"/>
  <c r="E20" i="8"/>
  <c r="F20" i="8"/>
  <c r="B21" i="8"/>
  <c r="C21" i="8"/>
  <c r="D21" i="8"/>
  <c r="E21" i="8"/>
  <c r="F21" i="8"/>
  <c r="B22" i="8"/>
  <c r="C22" i="8"/>
  <c r="D22" i="8"/>
  <c r="E22" i="8"/>
  <c r="F22" i="8"/>
  <c r="B23" i="8"/>
  <c r="C23" i="8"/>
  <c r="D23" i="8"/>
  <c r="E23" i="8"/>
  <c r="F23" i="8"/>
  <c r="F16" i="8"/>
  <c r="E16" i="8"/>
  <c r="D16" i="8"/>
  <c r="A19" i="8"/>
  <c r="D39" i="1"/>
  <c r="E39" i="1"/>
  <c r="F39" i="1"/>
  <c r="C37" i="1"/>
  <c r="I46" i="1"/>
  <c r="H44" i="1"/>
  <c r="I44" i="1"/>
  <c r="J46" i="1"/>
  <c r="A27" i="15"/>
  <c r="G12" i="6"/>
  <c r="F13" i="6"/>
  <c r="B98" i="1"/>
  <c r="F37" i="1"/>
  <c r="H9" i="7"/>
  <c r="I9" i="7"/>
  <c r="J9" i="7"/>
  <c r="K9" i="7"/>
  <c r="L9" i="7"/>
  <c r="M9" i="7"/>
  <c r="G14" i="7"/>
  <c r="F24" i="6"/>
  <c r="J44" i="1"/>
  <c r="J47" i="1"/>
  <c r="C38" i="1"/>
  <c r="C39" i="1"/>
  <c r="C53" i="1"/>
  <c r="D53" i="1"/>
  <c r="I47" i="1"/>
  <c r="E38" i="1"/>
  <c r="D40" i="1"/>
  <c r="H11" i="7"/>
  <c r="I11" i="7"/>
  <c r="J11" i="7"/>
  <c r="K11" i="7"/>
  <c r="L11" i="7"/>
  <c r="M11" i="7"/>
  <c r="J10" i="7"/>
  <c r="K10" i="7"/>
  <c r="L10" i="7"/>
  <c r="C52" i="1"/>
  <c r="D52" i="1"/>
  <c r="C16" i="8"/>
  <c r="C51" i="1"/>
  <c r="H47" i="1"/>
  <c r="C14" i="7"/>
  <c r="C9" i="15"/>
  <c r="B23" i="9"/>
  <c r="C23" i="9"/>
  <c r="D23" i="9"/>
  <c r="E23" i="9"/>
  <c r="F23" i="9"/>
  <c r="B24" i="9"/>
  <c r="C24" i="9"/>
  <c r="D24" i="9"/>
  <c r="E24" i="9"/>
  <c r="F24" i="9"/>
  <c r="A23" i="8"/>
  <c r="A23" i="9"/>
  <c r="A17" i="8"/>
  <c r="A18" i="8"/>
  <c r="A16" i="8"/>
  <c r="K45" i="1"/>
  <c r="D25" i="1"/>
  <c r="K46" i="1"/>
  <c r="H12" i="6"/>
  <c r="I12" i="6"/>
  <c r="J12" i="6"/>
  <c r="K12" i="6"/>
  <c r="L12" i="6"/>
  <c r="M12" i="6"/>
  <c r="N12" i="6"/>
  <c r="B24" i="6"/>
  <c r="K44" i="1"/>
  <c r="E40" i="1"/>
  <c r="F38" i="1"/>
  <c r="F40" i="1"/>
  <c r="C40" i="1"/>
  <c r="B101" i="5"/>
  <c r="D24" i="1"/>
  <c r="O12" i="6"/>
  <c r="P12" i="6"/>
  <c r="Q12" i="6"/>
  <c r="R12" i="6"/>
  <c r="S12" i="6"/>
  <c r="T12" i="6"/>
  <c r="U12" i="6"/>
  <c r="V12" i="6"/>
  <c r="W12" i="6"/>
  <c r="X12" i="6"/>
  <c r="Y12" i="6"/>
  <c r="C24" i="6"/>
  <c r="K47" i="1"/>
  <c r="D27" i="1"/>
  <c r="D31" i="1"/>
  <c r="D33" i="1"/>
  <c r="D26" i="1"/>
  <c r="D28" i="1"/>
  <c r="D30" i="1"/>
  <c r="D32" i="1"/>
  <c r="D29" i="1"/>
  <c r="D51" i="1"/>
  <c r="C54" i="1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46" i="5"/>
  <c r="AI46" i="5"/>
  <c r="AJ46" i="5"/>
  <c r="AK46" i="5"/>
  <c r="AL46" i="5"/>
  <c r="AM46" i="5"/>
  <c r="AN46" i="5"/>
  <c r="AO46" i="5"/>
  <c r="AP46" i="5"/>
  <c r="AQ46" i="5"/>
  <c r="AR46" i="5"/>
  <c r="AS46" i="5"/>
  <c r="AT46" i="5"/>
  <c r="AU46" i="5"/>
  <c r="AV46" i="5"/>
  <c r="AW46" i="5"/>
  <c r="AX46" i="5"/>
  <c r="AY46" i="5"/>
  <c r="AZ46" i="5"/>
  <c r="BA46" i="5"/>
  <c r="BB46" i="5"/>
  <c r="BC46" i="5"/>
  <c r="BD46" i="5"/>
  <c r="BE46" i="5"/>
  <c r="BF46" i="5"/>
  <c r="BG46" i="5"/>
  <c r="BH46" i="5"/>
  <c r="BI46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V48" i="5"/>
  <c r="AW48" i="5"/>
  <c r="AX48" i="5"/>
  <c r="AY48" i="5"/>
  <c r="AZ48" i="5"/>
  <c r="BA48" i="5"/>
  <c r="BB48" i="5"/>
  <c r="BC48" i="5"/>
  <c r="BD48" i="5"/>
  <c r="BE48" i="5"/>
  <c r="BF48" i="5"/>
  <c r="BG48" i="5"/>
  <c r="BH48" i="5"/>
  <c r="BI48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R49" i="5"/>
  <c r="AS49" i="5"/>
  <c r="AT49" i="5"/>
  <c r="AU49" i="5"/>
  <c r="AV49" i="5"/>
  <c r="AW49" i="5"/>
  <c r="AX49" i="5"/>
  <c r="AY49" i="5"/>
  <c r="AZ49" i="5"/>
  <c r="BA49" i="5"/>
  <c r="BB49" i="5"/>
  <c r="BC49" i="5"/>
  <c r="BD49" i="5"/>
  <c r="BE49" i="5"/>
  <c r="BF49" i="5"/>
  <c r="BG49" i="5"/>
  <c r="BH49" i="5"/>
  <c r="BI49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H50" i="5"/>
  <c r="AI50" i="5"/>
  <c r="AJ50" i="5"/>
  <c r="AK50" i="5"/>
  <c r="AL50" i="5"/>
  <c r="AM50" i="5"/>
  <c r="AN50" i="5"/>
  <c r="AO50" i="5"/>
  <c r="AP50" i="5"/>
  <c r="AQ50" i="5"/>
  <c r="AR50" i="5"/>
  <c r="AS50" i="5"/>
  <c r="AT50" i="5"/>
  <c r="AU50" i="5"/>
  <c r="AV50" i="5"/>
  <c r="AW50" i="5"/>
  <c r="AX50" i="5"/>
  <c r="AY50" i="5"/>
  <c r="AZ50" i="5"/>
  <c r="BA50" i="5"/>
  <c r="BB50" i="5"/>
  <c r="BC50" i="5"/>
  <c r="BD50" i="5"/>
  <c r="BE50" i="5"/>
  <c r="BF50" i="5"/>
  <c r="BG50" i="5"/>
  <c r="BH50" i="5"/>
  <c r="BI50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AO51" i="5"/>
  <c r="AP51" i="5"/>
  <c r="AQ51" i="5"/>
  <c r="AR51" i="5"/>
  <c r="AS51" i="5"/>
  <c r="AT51" i="5"/>
  <c r="AU51" i="5"/>
  <c r="AV51" i="5"/>
  <c r="AW51" i="5"/>
  <c r="AX51" i="5"/>
  <c r="AY51" i="5"/>
  <c r="AZ51" i="5"/>
  <c r="BA51" i="5"/>
  <c r="BB51" i="5"/>
  <c r="BC51" i="5"/>
  <c r="BD51" i="5"/>
  <c r="BE51" i="5"/>
  <c r="BF51" i="5"/>
  <c r="BG51" i="5"/>
  <c r="BH51" i="5"/>
  <c r="BI51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N54" i="5"/>
  <c r="AO54" i="5"/>
  <c r="AP54" i="5"/>
  <c r="AQ54" i="5"/>
  <c r="AR54" i="5"/>
  <c r="AS54" i="5"/>
  <c r="AT54" i="5"/>
  <c r="AU54" i="5"/>
  <c r="AV54" i="5"/>
  <c r="AW54" i="5"/>
  <c r="AX54" i="5"/>
  <c r="AY54" i="5"/>
  <c r="AZ54" i="5"/>
  <c r="BA54" i="5"/>
  <c r="BB54" i="5"/>
  <c r="BC54" i="5"/>
  <c r="BD54" i="5"/>
  <c r="BE54" i="5"/>
  <c r="BF54" i="5"/>
  <c r="BG54" i="5"/>
  <c r="BH54" i="5"/>
  <c r="BI54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N55" i="5"/>
  <c r="AO55" i="5"/>
  <c r="AP55" i="5"/>
  <c r="AQ55" i="5"/>
  <c r="AR55" i="5"/>
  <c r="AS55" i="5"/>
  <c r="AT55" i="5"/>
  <c r="AU55" i="5"/>
  <c r="AV55" i="5"/>
  <c r="AW55" i="5"/>
  <c r="AX55" i="5"/>
  <c r="AY55" i="5"/>
  <c r="AZ55" i="5"/>
  <c r="BA55" i="5"/>
  <c r="BB55" i="5"/>
  <c r="BC55" i="5"/>
  <c r="BD55" i="5"/>
  <c r="BE55" i="5"/>
  <c r="BF55" i="5"/>
  <c r="BG55" i="5"/>
  <c r="BH55" i="5"/>
  <c r="BI55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Q56" i="5"/>
  <c r="AR56" i="5"/>
  <c r="AS56" i="5"/>
  <c r="AT56" i="5"/>
  <c r="AU56" i="5"/>
  <c r="AV56" i="5"/>
  <c r="AW56" i="5"/>
  <c r="AX56" i="5"/>
  <c r="AY56" i="5"/>
  <c r="AZ56" i="5"/>
  <c r="BA56" i="5"/>
  <c r="BB56" i="5"/>
  <c r="BC56" i="5"/>
  <c r="BD56" i="5"/>
  <c r="BE56" i="5"/>
  <c r="BF56" i="5"/>
  <c r="BG56" i="5"/>
  <c r="BH56" i="5"/>
  <c r="BI56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H57" i="5"/>
  <c r="AI57" i="5"/>
  <c r="AJ57" i="5"/>
  <c r="AK57" i="5"/>
  <c r="AL57" i="5"/>
  <c r="AM57" i="5"/>
  <c r="AN57" i="5"/>
  <c r="AO57" i="5"/>
  <c r="AP57" i="5"/>
  <c r="AQ57" i="5"/>
  <c r="AR57" i="5"/>
  <c r="AS57" i="5"/>
  <c r="AT57" i="5"/>
  <c r="AU57" i="5"/>
  <c r="AV57" i="5"/>
  <c r="AW57" i="5"/>
  <c r="AX57" i="5"/>
  <c r="AY57" i="5"/>
  <c r="AZ57" i="5"/>
  <c r="BA57" i="5"/>
  <c r="BB57" i="5"/>
  <c r="BC57" i="5"/>
  <c r="BD57" i="5"/>
  <c r="BE57" i="5"/>
  <c r="BF57" i="5"/>
  <c r="BG57" i="5"/>
  <c r="BH57" i="5"/>
  <c r="BI57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AH58" i="5"/>
  <c r="AI58" i="5"/>
  <c r="AJ58" i="5"/>
  <c r="AK58" i="5"/>
  <c r="AL58" i="5"/>
  <c r="AM58" i="5"/>
  <c r="AN58" i="5"/>
  <c r="AO58" i="5"/>
  <c r="AP58" i="5"/>
  <c r="AQ58" i="5"/>
  <c r="AR58" i="5"/>
  <c r="AS58" i="5"/>
  <c r="AT58" i="5"/>
  <c r="AU58" i="5"/>
  <c r="AV58" i="5"/>
  <c r="AW58" i="5"/>
  <c r="AX58" i="5"/>
  <c r="AY58" i="5"/>
  <c r="AZ58" i="5"/>
  <c r="BA58" i="5"/>
  <c r="BB58" i="5"/>
  <c r="BC58" i="5"/>
  <c r="BD58" i="5"/>
  <c r="BE58" i="5"/>
  <c r="BF58" i="5"/>
  <c r="BG58" i="5"/>
  <c r="BH58" i="5"/>
  <c r="BI58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H59" i="5"/>
  <c r="AI59" i="5"/>
  <c r="AJ59" i="5"/>
  <c r="AK59" i="5"/>
  <c r="AL59" i="5"/>
  <c r="AM59" i="5"/>
  <c r="AN59" i="5"/>
  <c r="AO59" i="5"/>
  <c r="AP59" i="5"/>
  <c r="AQ59" i="5"/>
  <c r="AR59" i="5"/>
  <c r="AS59" i="5"/>
  <c r="AT59" i="5"/>
  <c r="AU59" i="5"/>
  <c r="AV59" i="5"/>
  <c r="AW59" i="5"/>
  <c r="AX59" i="5"/>
  <c r="AY59" i="5"/>
  <c r="AZ59" i="5"/>
  <c r="BA59" i="5"/>
  <c r="BB59" i="5"/>
  <c r="BC59" i="5"/>
  <c r="BD59" i="5"/>
  <c r="BE59" i="5"/>
  <c r="BF59" i="5"/>
  <c r="BG59" i="5"/>
  <c r="BH59" i="5"/>
  <c r="BI59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H60" i="5"/>
  <c r="AI60" i="5"/>
  <c r="AJ60" i="5"/>
  <c r="AK60" i="5"/>
  <c r="AL60" i="5"/>
  <c r="AM60" i="5"/>
  <c r="AN60" i="5"/>
  <c r="AO60" i="5"/>
  <c r="AP60" i="5"/>
  <c r="AQ60" i="5"/>
  <c r="AR60" i="5"/>
  <c r="AS60" i="5"/>
  <c r="AT60" i="5"/>
  <c r="AU60" i="5"/>
  <c r="AV60" i="5"/>
  <c r="AW60" i="5"/>
  <c r="AX60" i="5"/>
  <c r="AY60" i="5"/>
  <c r="AZ60" i="5"/>
  <c r="BA60" i="5"/>
  <c r="BB60" i="5"/>
  <c r="BC60" i="5"/>
  <c r="BD60" i="5"/>
  <c r="BE60" i="5"/>
  <c r="BF60" i="5"/>
  <c r="BG60" i="5"/>
  <c r="BH60" i="5"/>
  <c r="BI60" i="5"/>
  <c r="F72" i="5"/>
  <c r="E68" i="5"/>
  <c r="E72" i="5"/>
  <c r="D72" i="5"/>
  <c r="F68" i="5"/>
  <c r="F73" i="5"/>
  <c r="C73" i="5"/>
  <c r="C72" i="5"/>
  <c r="D68" i="5"/>
  <c r="C68" i="5"/>
  <c r="E73" i="5"/>
  <c r="D73" i="5"/>
  <c r="F74" i="5"/>
  <c r="E74" i="5"/>
  <c r="D74" i="5"/>
  <c r="C74" i="5"/>
  <c r="C80" i="5"/>
  <c r="C76" i="5"/>
  <c r="E80" i="5"/>
  <c r="D80" i="5"/>
  <c r="F76" i="5"/>
  <c r="D76" i="5"/>
  <c r="E81" i="5"/>
  <c r="D81" i="5"/>
  <c r="C81" i="5"/>
  <c r="F77" i="5"/>
  <c r="E77" i="5"/>
  <c r="F78" i="5"/>
  <c r="E78" i="5"/>
  <c r="D78" i="5"/>
  <c r="C78" i="5"/>
  <c r="F80" i="5"/>
  <c r="E76" i="5"/>
  <c r="F81" i="5"/>
  <c r="D77" i="5"/>
  <c r="C77" i="5"/>
  <c r="F79" i="5"/>
  <c r="E79" i="5"/>
  <c r="D79" i="5"/>
  <c r="C79" i="5"/>
  <c r="F75" i="5"/>
  <c r="E75" i="5"/>
  <c r="D75" i="5"/>
  <c r="C75" i="5"/>
  <c r="F71" i="5"/>
  <c r="E71" i="5"/>
  <c r="D71" i="5"/>
  <c r="C71" i="5"/>
  <c r="F70" i="5"/>
  <c r="E70" i="5"/>
  <c r="D70" i="5"/>
  <c r="C70" i="5"/>
  <c r="F69" i="5"/>
  <c r="E69" i="5"/>
  <c r="D69" i="5"/>
  <c r="C69" i="5"/>
  <c r="B58" i="1"/>
  <c r="B59" i="1"/>
  <c r="F67" i="5"/>
  <c r="E67" i="5"/>
  <c r="C67" i="5"/>
  <c r="D54" i="1"/>
  <c r="E30" i="1"/>
  <c r="D67" i="5"/>
  <c r="B57" i="5"/>
  <c r="B78" i="5"/>
  <c r="B58" i="5"/>
  <c r="B79" i="5"/>
  <c r="B59" i="5"/>
  <c r="B80" i="5"/>
  <c r="B60" i="5"/>
  <c r="B81" i="5"/>
  <c r="B68" i="5"/>
  <c r="B48" i="5"/>
  <c r="B49" i="5"/>
  <c r="B70" i="5"/>
  <c r="B50" i="5"/>
  <c r="B71" i="5"/>
  <c r="B51" i="5"/>
  <c r="B72" i="5"/>
  <c r="B73" i="5"/>
  <c r="B74" i="5"/>
  <c r="B54" i="5"/>
  <c r="B75" i="5"/>
  <c r="B55" i="5"/>
  <c r="B76" i="5"/>
  <c r="B56" i="5"/>
  <c r="B77" i="5"/>
  <c r="B46" i="5"/>
  <c r="M5" i="7"/>
  <c r="B62" i="5"/>
  <c r="C86" i="1"/>
  <c r="C82" i="1"/>
  <c r="D58" i="1"/>
  <c r="B86" i="1"/>
  <c r="B82" i="1"/>
  <c r="B69" i="5"/>
  <c r="E26" i="1"/>
  <c r="E28" i="1"/>
  <c r="E25" i="1"/>
  <c r="E33" i="1"/>
  <c r="E27" i="1"/>
  <c r="E24" i="1"/>
  <c r="C59" i="1"/>
  <c r="D59" i="1"/>
  <c r="D60" i="1"/>
  <c r="D61" i="1"/>
  <c r="D62" i="1"/>
  <c r="B60" i="1"/>
  <c r="E31" i="1"/>
  <c r="E32" i="1"/>
  <c r="O5" i="7"/>
  <c r="E29" i="1"/>
  <c r="AZ18" i="9"/>
  <c r="BA18" i="9"/>
  <c r="BC18" i="9"/>
  <c r="BE18" i="9"/>
  <c r="BG18" i="9"/>
  <c r="BI18" i="9"/>
  <c r="B14" i="15"/>
  <c r="B13" i="8"/>
  <c r="B15" i="15"/>
  <c r="B16" i="15"/>
  <c r="C13" i="8"/>
  <c r="C15" i="15"/>
  <c r="D13" i="8"/>
  <c r="D15" i="15"/>
  <c r="D18" i="9"/>
  <c r="E18" i="9"/>
  <c r="G18" i="9"/>
  <c r="I18" i="9"/>
  <c r="K18" i="9"/>
  <c r="M18" i="9"/>
  <c r="O18" i="9"/>
  <c r="Q18" i="9"/>
  <c r="S18" i="9"/>
  <c r="U18" i="9"/>
  <c r="W18" i="9"/>
  <c r="Y18" i="9"/>
  <c r="F13" i="8"/>
  <c r="F15" i="15"/>
  <c r="G13" i="8"/>
  <c r="G15" i="15"/>
  <c r="H13" i="8"/>
  <c r="H15" i="15"/>
  <c r="I13" i="8"/>
  <c r="I15" i="15"/>
  <c r="J13" i="8"/>
  <c r="J15" i="15"/>
  <c r="K13" i="8"/>
  <c r="K15" i="15"/>
  <c r="L13" i="8"/>
  <c r="L15" i="15"/>
  <c r="M13" i="8"/>
  <c r="M15" i="15"/>
  <c r="O9" i="7"/>
  <c r="P9" i="7"/>
  <c r="Q9" i="7"/>
  <c r="R9" i="7"/>
  <c r="S9" i="7"/>
  <c r="T9" i="7"/>
  <c r="U9" i="7"/>
  <c r="V9" i="7"/>
  <c r="W9" i="7"/>
  <c r="X9" i="7"/>
  <c r="Y9" i="7"/>
  <c r="AA9" i="7"/>
  <c r="AB9" i="7"/>
  <c r="AC9" i="7"/>
  <c r="AD9" i="7"/>
  <c r="AE9" i="7"/>
  <c r="AF9" i="7"/>
  <c r="AG9" i="7"/>
  <c r="AH9" i="7"/>
  <c r="AI9" i="7"/>
  <c r="AJ9" i="7"/>
  <c r="AK9" i="7"/>
  <c r="AL9" i="7"/>
  <c r="AM9" i="7"/>
  <c r="AN9" i="7"/>
  <c r="AO9" i="7"/>
  <c r="AP9" i="7"/>
  <c r="AQ9" i="7"/>
  <c r="AR9" i="7"/>
  <c r="AS9" i="7"/>
  <c r="AT9" i="7"/>
  <c r="AU9" i="7"/>
  <c r="AV9" i="7"/>
  <c r="AW9" i="7"/>
  <c r="AX9" i="7"/>
  <c r="AY9" i="7"/>
  <c r="AZ9" i="7"/>
  <c r="BA9" i="7"/>
  <c r="BB9" i="7"/>
  <c r="BC9" i="7"/>
  <c r="BD9" i="7"/>
  <c r="BE9" i="7"/>
  <c r="BF9" i="7"/>
  <c r="BG9" i="7"/>
  <c r="BH9" i="7"/>
  <c r="BI9" i="7"/>
  <c r="N13" i="8"/>
  <c r="N15" i="15"/>
  <c r="O13" i="8"/>
  <c r="O15" i="15"/>
  <c r="P13" i="8"/>
  <c r="P15" i="15"/>
  <c r="Q13" i="8"/>
  <c r="Q15" i="15"/>
  <c r="R13" i="8"/>
  <c r="R15" i="15"/>
  <c r="S13" i="8"/>
  <c r="S15" i="15"/>
  <c r="T13" i="8"/>
  <c r="T15" i="15"/>
  <c r="U13" i="8"/>
  <c r="U15" i="15"/>
  <c r="V13" i="8"/>
  <c r="V15" i="15"/>
  <c r="W13" i="8"/>
  <c r="W15" i="15"/>
  <c r="X13" i="8"/>
  <c r="X15" i="15"/>
  <c r="Y13" i="8"/>
  <c r="Y15" i="15"/>
  <c r="Z13" i="8"/>
  <c r="Z15" i="15"/>
  <c r="AB13" i="8"/>
  <c r="AB15" i="15"/>
  <c r="AB18" i="9"/>
  <c r="AC13" i="8"/>
  <c r="AC15" i="15"/>
  <c r="AC18" i="9"/>
  <c r="AD13" i="8"/>
  <c r="AD15" i="15"/>
  <c r="AE13" i="8"/>
  <c r="AE15" i="15"/>
  <c r="AF13" i="8"/>
  <c r="AF15" i="15"/>
  <c r="AG13" i="8"/>
  <c r="AG15" i="15"/>
  <c r="AH13" i="8"/>
  <c r="AH15" i="15"/>
  <c r="AI13" i="8"/>
  <c r="AI15" i="15"/>
  <c r="AJ13" i="8"/>
  <c r="AJ15" i="15"/>
  <c r="AK13" i="8"/>
  <c r="AK15" i="15"/>
  <c r="AM13" i="8"/>
  <c r="AM15" i="15"/>
  <c r="AN13" i="8"/>
  <c r="AN15" i="15"/>
  <c r="AN18" i="9"/>
  <c r="AO13" i="8"/>
  <c r="AO15" i="15"/>
  <c r="AO18" i="9"/>
  <c r="AQ18" i="9"/>
  <c r="AS18" i="9"/>
  <c r="AU18" i="9"/>
  <c r="AW18" i="9"/>
  <c r="AP13" i="8"/>
  <c r="AP15" i="15"/>
  <c r="AQ13" i="8"/>
  <c r="AQ15" i="15"/>
  <c r="AR13" i="8"/>
  <c r="AR15" i="15"/>
  <c r="AS13" i="8"/>
  <c r="AS15" i="15"/>
  <c r="AT13" i="8"/>
  <c r="AT15" i="15"/>
  <c r="AU13" i="8"/>
  <c r="AU15" i="15"/>
  <c r="AV13" i="8"/>
  <c r="AV15" i="15"/>
  <c r="AW13" i="8"/>
  <c r="AW15" i="15"/>
  <c r="AY13" i="8"/>
  <c r="AY15" i="15"/>
  <c r="AZ13" i="8"/>
  <c r="AZ15" i="15"/>
  <c r="BA13" i="8"/>
  <c r="BA15" i="15"/>
  <c r="BB13" i="8"/>
  <c r="BB15" i="15"/>
  <c r="BC13" i="8"/>
  <c r="BC15" i="15"/>
  <c r="BD13" i="8"/>
  <c r="BD15" i="15"/>
  <c r="BE13" i="8"/>
  <c r="BE15" i="15"/>
  <c r="BF13" i="8"/>
  <c r="BF15" i="15"/>
  <c r="BG13" i="8"/>
  <c r="BG15" i="15"/>
  <c r="BH13" i="8"/>
  <c r="BH15" i="15"/>
  <c r="BI13" i="8"/>
  <c r="BI15" i="15"/>
  <c r="B102" i="5"/>
  <c r="B16" i="8"/>
  <c r="A2" i="6"/>
  <c r="A2" i="9"/>
  <c r="A2" i="5"/>
  <c r="A2" i="8"/>
  <c r="A2" i="15"/>
  <c r="A2" i="1"/>
  <c r="A2" i="7"/>
  <c r="L5" i="7"/>
  <c r="L8" i="15"/>
  <c r="M8" i="15"/>
  <c r="N5" i="7"/>
  <c r="J5" i="7"/>
  <c r="O8" i="15"/>
  <c r="P5" i="7"/>
  <c r="G5" i="7"/>
  <c r="G8" i="15"/>
  <c r="H5" i="7"/>
  <c r="J8" i="15"/>
  <c r="K5" i="7"/>
  <c r="K8" i="15"/>
  <c r="H8" i="15"/>
  <c r="I5" i="7"/>
  <c r="I8" i="15"/>
  <c r="N19" i="7"/>
  <c r="D86" i="1"/>
  <c r="D82" i="1"/>
  <c r="B5" i="7"/>
  <c r="B6" i="7"/>
  <c r="B65" i="1"/>
  <c r="N8" i="15"/>
  <c r="C65" i="1"/>
  <c r="B61" i="1"/>
  <c r="C60" i="1"/>
  <c r="B14" i="7"/>
  <c r="AD18" i="9"/>
  <c r="AF18" i="9"/>
  <c r="AH18" i="9"/>
  <c r="AJ18" i="9"/>
  <c r="F18" i="9"/>
  <c r="H18" i="9"/>
  <c r="J18" i="9"/>
  <c r="L18" i="9"/>
  <c r="N18" i="9"/>
  <c r="AP18" i="9"/>
  <c r="AR18" i="9"/>
  <c r="AT18" i="9"/>
  <c r="AV18" i="9"/>
  <c r="BB18" i="9"/>
  <c r="BD18" i="9"/>
  <c r="BF18" i="9"/>
  <c r="BH18" i="9"/>
  <c r="AE18" i="9"/>
  <c r="AG18" i="9"/>
  <c r="AI18" i="9"/>
  <c r="AK18" i="9"/>
  <c r="D19" i="9"/>
  <c r="D16" i="15"/>
  <c r="C19" i="9"/>
  <c r="C16" i="15"/>
  <c r="E19" i="9"/>
  <c r="E16" i="15"/>
  <c r="D24" i="8"/>
  <c r="E24" i="8"/>
  <c r="D102" i="5"/>
  <c r="C102" i="5"/>
  <c r="D101" i="5"/>
  <c r="C101" i="5"/>
  <c r="B17" i="15"/>
  <c r="AX13" i="8"/>
  <c r="AX15" i="15"/>
  <c r="F24" i="8"/>
  <c r="AL13" i="8"/>
  <c r="AL15" i="15"/>
  <c r="AA13" i="8"/>
  <c r="AA15" i="15"/>
  <c r="E13" i="8"/>
  <c r="E15" i="15"/>
  <c r="B34" i="15"/>
  <c r="B24" i="8"/>
  <c r="C24" i="8"/>
  <c r="C34" i="15"/>
  <c r="G19" i="7"/>
  <c r="Z19" i="7"/>
  <c r="B36" i="9"/>
  <c r="D36" i="9"/>
  <c r="E36" i="9"/>
  <c r="P18" i="9"/>
  <c r="R18" i="9"/>
  <c r="T18" i="9"/>
  <c r="V18" i="9"/>
  <c r="X18" i="9"/>
  <c r="C36" i="9"/>
  <c r="F36" i="9"/>
  <c r="B8" i="15"/>
  <c r="E82" i="1"/>
  <c r="F86" i="1"/>
  <c r="E86" i="1"/>
  <c r="C5" i="7"/>
  <c r="D5" i="7"/>
  <c r="D6" i="7"/>
  <c r="D65" i="1"/>
  <c r="B62" i="1"/>
  <c r="C61" i="1"/>
  <c r="B9" i="15"/>
  <c r="Z19" i="9"/>
  <c r="Z16" i="15"/>
  <c r="F19" i="9"/>
  <c r="F16" i="15"/>
  <c r="G19" i="9"/>
  <c r="G16" i="15"/>
  <c r="H19" i="9"/>
  <c r="H16" i="15"/>
  <c r="C62" i="5"/>
  <c r="C17" i="15"/>
  <c r="E101" i="5"/>
  <c r="E102" i="5"/>
  <c r="C14" i="15"/>
  <c r="F34" i="15"/>
  <c r="E34" i="15"/>
  <c r="D34" i="15"/>
  <c r="C62" i="1"/>
  <c r="F82" i="1"/>
  <c r="AL19" i="7"/>
  <c r="D8" i="15"/>
  <c r="E5" i="7"/>
  <c r="F5" i="7"/>
  <c r="F8" i="15"/>
  <c r="C6" i="7"/>
  <c r="C8" i="15"/>
  <c r="E65" i="1"/>
  <c r="Z5" i="7"/>
  <c r="B19" i="7"/>
  <c r="E14" i="7"/>
  <c r="E9" i="15"/>
  <c r="D14" i="7"/>
  <c r="I19" i="9"/>
  <c r="I16" i="15"/>
  <c r="D62" i="5"/>
  <c r="D17" i="15"/>
  <c r="F101" i="5"/>
  <c r="F102" i="5"/>
  <c r="D14" i="15"/>
  <c r="E8" i="15"/>
  <c r="B27" i="15"/>
  <c r="AX19" i="7"/>
  <c r="E6" i="7"/>
  <c r="AL5" i="7"/>
  <c r="F65" i="1"/>
  <c r="AX5" i="7"/>
  <c r="B10" i="15"/>
  <c r="D9" i="15"/>
  <c r="N10" i="15"/>
  <c r="B22" i="7"/>
  <c r="F6" i="7"/>
  <c r="AA17" i="7"/>
  <c r="AA19" i="7"/>
  <c r="O17" i="7"/>
  <c r="C19" i="7"/>
  <c r="C10" i="15"/>
  <c r="F14" i="7"/>
  <c r="F9" i="15"/>
  <c r="G9" i="15"/>
  <c r="AA19" i="9"/>
  <c r="AA16" i="15"/>
  <c r="AB19" i="9"/>
  <c r="AB16" i="15"/>
  <c r="J19" i="9"/>
  <c r="J16" i="15"/>
  <c r="E62" i="5"/>
  <c r="E17" i="15"/>
  <c r="E14" i="15"/>
  <c r="P17" i="7"/>
  <c r="Q17" i="7"/>
  <c r="O19" i="7"/>
  <c r="B11" i="15"/>
  <c r="B12" i="15"/>
  <c r="C22" i="7"/>
  <c r="AM17" i="7"/>
  <c r="AM19" i="7"/>
  <c r="H6" i="7"/>
  <c r="G6" i="7"/>
  <c r="G22" i="7"/>
  <c r="C11" i="15"/>
  <c r="C12" i="15"/>
  <c r="D19" i="7"/>
  <c r="D10" i="15"/>
  <c r="AB17" i="7"/>
  <c r="AB19" i="7"/>
  <c r="AA10" i="15"/>
  <c r="H14" i="7"/>
  <c r="H9" i="15"/>
  <c r="K19" i="9"/>
  <c r="K16" i="15"/>
  <c r="AC19" i="9"/>
  <c r="AC16" i="15"/>
  <c r="F62" i="5"/>
  <c r="F17" i="15"/>
  <c r="G62" i="5"/>
  <c r="G17" i="15"/>
  <c r="F14" i="15"/>
  <c r="R17" i="7"/>
  <c r="Q19" i="7"/>
  <c r="Q10" i="15"/>
  <c r="P19" i="7"/>
  <c r="P10" i="15"/>
  <c r="B13" i="15"/>
  <c r="Z10" i="15"/>
  <c r="O10" i="15"/>
  <c r="D11" i="15"/>
  <c r="D12" i="15"/>
  <c r="D13" i="15"/>
  <c r="D18" i="15"/>
  <c r="D22" i="7"/>
  <c r="S17" i="7"/>
  <c r="C13" i="15"/>
  <c r="C18" i="15"/>
  <c r="C19" i="15"/>
  <c r="E19" i="7"/>
  <c r="E10" i="15"/>
  <c r="O11" i="7"/>
  <c r="P11" i="7"/>
  <c r="Q11" i="7"/>
  <c r="R11" i="7"/>
  <c r="S11" i="7"/>
  <c r="T11" i="7"/>
  <c r="U11" i="7"/>
  <c r="V11" i="7"/>
  <c r="W11" i="7"/>
  <c r="X11" i="7"/>
  <c r="Y11" i="7"/>
  <c r="N14" i="7"/>
  <c r="AM10" i="15"/>
  <c r="AN17" i="7"/>
  <c r="AN19" i="7"/>
  <c r="AC17" i="7"/>
  <c r="AC19" i="7"/>
  <c r="AB10" i="15"/>
  <c r="L6" i="7"/>
  <c r="I14" i="7"/>
  <c r="I9" i="15"/>
  <c r="L19" i="9"/>
  <c r="L16" i="15"/>
  <c r="AD19" i="9"/>
  <c r="AD16" i="15"/>
  <c r="B37" i="9"/>
  <c r="S19" i="7"/>
  <c r="S10" i="15"/>
  <c r="R19" i="7"/>
  <c r="R10" i="15"/>
  <c r="T17" i="7"/>
  <c r="B18" i="15"/>
  <c r="AX10" i="15"/>
  <c r="N9" i="15"/>
  <c r="AL10" i="15"/>
  <c r="E11" i="15"/>
  <c r="E12" i="15"/>
  <c r="E22" i="7"/>
  <c r="AY17" i="7"/>
  <c r="AA11" i="7"/>
  <c r="Z14" i="7"/>
  <c r="I6" i="7"/>
  <c r="C20" i="15"/>
  <c r="C21" i="15"/>
  <c r="F19" i="7"/>
  <c r="F10" i="15"/>
  <c r="D20" i="15"/>
  <c r="D19" i="15"/>
  <c r="O14" i="7"/>
  <c r="O9" i="15"/>
  <c r="AO17" i="7"/>
  <c r="AO19" i="7"/>
  <c r="AN10" i="15"/>
  <c r="AD17" i="7"/>
  <c r="AD19" i="7"/>
  <c r="AC10" i="15"/>
  <c r="J14" i="7"/>
  <c r="J9" i="15"/>
  <c r="M19" i="9"/>
  <c r="M16" i="15"/>
  <c r="B35" i="15"/>
  <c r="AE19" i="9"/>
  <c r="AE16" i="15"/>
  <c r="H62" i="5"/>
  <c r="H17" i="15"/>
  <c r="B19" i="15"/>
  <c r="U17" i="7"/>
  <c r="U19" i="7"/>
  <c r="T19" i="7"/>
  <c r="T10" i="15"/>
  <c r="AZ17" i="7"/>
  <c r="AY19" i="7"/>
  <c r="B20" i="15"/>
  <c r="E13" i="15"/>
  <c r="Z9" i="15"/>
  <c r="F11" i="15"/>
  <c r="F12" i="15"/>
  <c r="F13" i="15"/>
  <c r="F18" i="15"/>
  <c r="F19" i="15"/>
  <c r="F22" i="7"/>
  <c r="AB11" i="7"/>
  <c r="AA14" i="7"/>
  <c r="AA9" i="15"/>
  <c r="J6" i="7"/>
  <c r="H17" i="7"/>
  <c r="H19" i="7"/>
  <c r="H22" i="7"/>
  <c r="G10" i="15"/>
  <c r="D21" i="15"/>
  <c r="P14" i="7"/>
  <c r="AD10" i="15"/>
  <c r="AE17" i="7"/>
  <c r="AE19" i="7"/>
  <c r="AO10" i="15"/>
  <c r="AP17" i="7"/>
  <c r="AP19" i="7"/>
  <c r="K14" i="7"/>
  <c r="K9" i="15"/>
  <c r="U10" i="15"/>
  <c r="V17" i="7"/>
  <c r="V19" i="7"/>
  <c r="AF19" i="9"/>
  <c r="AF16" i="15"/>
  <c r="N19" i="9"/>
  <c r="N16" i="15"/>
  <c r="I62" i="5"/>
  <c r="I17" i="15"/>
  <c r="B21" i="15"/>
  <c r="B23" i="15"/>
  <c r="AZ19" i="7"/>
  <c r="AZ10" i="15"/>
  <c r="BA17" i="7"/>
  <c r="E18" i="15"/>
  <c r="P9" i="15"/>
  <c r="AY10" i="15"/>
  <c r="AC11" i="7"/>
  <c r="AB14" i="7"/>
  <c r="K6" i="7"/>
  <c r="F20" i="15"/>
  <c r="F21" i="15"/>
  <c r="G11" i="15"/>
  <c r="G12" i="15"/>
  <c r="G13" i="15"/>
  <c r="H10" i="15"/>
  <c r="I17" i="7"/>
  <c r="I19" i="7"/>
  <c r="I22" i="7"/>
  <c r="Q14" i="7"/>
  <c r="Q9" i="15"/>
  <c r="AP10" i="15"/>
  <c r="AQ17" i="7"/>
  <c r="AQ19" i="7"/>
  <c r="AF17" i="7"/>
  <c r="AF19" i="7"/>
  <c r="AE10" i="15"/>
  <c r="W17" i="7"/>
  <c r="W19" i="7"/>
  <c r="V10" i="15"/>
  <c r="L14" i="7"/>
  <c r="O19" i="9"/>
  <c r="O16" i="15"/>
  <c r="AG19" i="9"/>
  <c r="AG16" i="15"/>
  <c r="J62" i="5"/>
  <c r="J17" i="15"/>
  <c r="C23" i="15"/>
  <c r="D23" i="15"/>
  <c r="BA19" i="7"/>
  <c r="BA10" i="15"/>
  <c r="L9" i="15"/>
  <c r="BB17" i="7"/>
  <c r="BC17" i="7"/>
  <c r="E20" i="15"/>
  <c r="E19" i="15"/>
  <c r="AB9" i="15"/>
  <c r="H11" i="15"/>
  <c r="H12" i="15"/>
  <c r="H13" i="15"/>
  <c r="AD11" i="7"/>
  <c r="AC14" i="7"/>
  <c r="AC9" i="15"/>
  <c r="M6" i="7"/>
  <c r="B25" i="7"/>
  <c r="J17" i="7"/>
  <c r="J19" i="7"/>
  <c r="J22" i="7"/>
  <c r="I10" i="15"/>
  <c r="R14" i="7"/>
  <c r="R9" i="15"/>
  <c r="AQ10" i="15"/>
  <c r="AR17" i="7"/>
  <c r="AR19" i="7"/>
  <c r="AF10" i="15"/>
  <c r="AG17" i="7"/>
  <c r="AG19" i="7"/>
  <c r="M14" i="7"/>
  <c r="X17" i="7"/>
  <c r="X19" i="7"/>
  <c r="W10" i="15"/>
  <c r="AH19" i="9"/>
  <c r="AH16" i="15"/>
  <c r="P19" i="9"/>
  <c r="P16" i="15"/>
  <c r="K62" i="5"/>
  <c r="K17" i="15"/>
  <c r="B67" i="5"/>
  <c r="BB19" i="7"/>
  <c r="BB10" i="15"/>
  <c r="BD17" i="7"/>
  <c r="BD19" i="7"/>
  <c r="BD10" i="15"/>
  <c r="BC19" i="7"/>
  <c r="E21" i="15"/>
  <c r="M9" i="15"/>
  <c r="B28" i="15"/>
  <c r="B26" i="7"/>
  <c r="I11" i="15"/>
  <c r="I12" i="15"/>
  <c r="I13" i="15"/>
  <c r="AE11" i="7"/>
  <c r="AD14" i="7"/>
  <c r="AD9" i="15"/>
  <c r="N6" i="7"/>
  <c r="N22" i="7"/>
  <c r="S14" i="7"/>
  <c r="S9" i="15"/>
  <c r="J10" i="15"/>
  <c r="K17" i="7"/>
  <c r="K19" i="7"/>
  <c r="K22" i="7"/>
  <c r="AH17" i="7"/>
  <c r="AH19" i="7"/>
  <c r="AG10" i="15"/>
  <c r="AS17" i="7"/>
  <c r="AS19" i="7"/>
  <c r="X10" i="15"/>
  <c r="Y17" i="7"/>
  <c r="Y19" i="7"/>
  <c r="Q19" i="9"/>
  <c r="Q16" i="15"/>
  <c r="AI19" i="9"/>
  <c r="AI16" i="15"/>
  <c r="L62" i="5"/>
  <c r="L17" i="15"/>
  <c r="B82" i="5"/>
  <c r="BE17" i="7"/>
  <c r="BE19" i="7"/>
  <c r="E23" i="15"/>
  <c r="N11" i="15"/>
  <c r="N12" i="15"/>
  <c r="N13" i="15"/>
  <c r="Y10" i="15"/>
  <c r="C29" i="15"/>
  <c r="C27" i="7"/>
  <c r="BC10" i="15"/>
  <c r="AR10" i="15"/>
  <c r="AF11" i="7"/>
  <c r="AE14" i="7"/>
  <c r="AE9" i="15"/>
  <c r="P8" i="15"/>
  <c r="O6" i="7"/>
  <c r="J11" i="15"/>
  <c r="J12" i="15"/>
  <c r="J13" i="15"/>
  <c r="K10" i="15"/>
  <c r="L17" i="7"/>
  <c r="L19" i="7"/>
  <c r="L22" i="7"/>
  <c r="T14" i="7"/>
  <c r="T9" i="15"/>
  <c r="BE10" i="15"/>
  <c r="BF17" i="7"/>
  <c r="BF19" i="7"/>
  <c r="AH10" i="15"/>
  <c r="AI17" i="7"/>
  <c r="AI19" i="7"/>
  <c r="AS10" i="15"/>
  <c r="AT17" i="7"/>
  <c r="AT19" i="7"/>
  <c r="AJ19" i="9"/>
  <c r="AJ16" i="15"/>
  <c r="R19" i="9"/>
  <c r="R16" i="15"/>
  <c r="M62" i="5"/>
  <c r="M17" i="15"/>
  <c r="B36" i="15"/>
  <c r="N62" i="5"/>
  <c r="N17" i="15"/>
  <c r="F23" i="15"/>
  <c r="O11" i="15"/>
  <c r="O12" i="15"/>
  <c r="O13" i="15"/>
  <c r="O22" i="7"/>
  <c r="AG11" i="7"/>
  <c r="AF14" i="7"/>
  <c r="Q5" i="7"/>
  <c r="Q8" i="15"/>
  <c r="P6" i="7"/>
  <c r="U14" i="7"/>
  <c r="U9" i="15"/>
  <c r="M17" i="7"/>
  <c r="M19" i="7"/>
  <c r="M22" i="7"/>
  <c r="B28" i="7"/>
  <c r="L10" i="15"/>
  <c r="K11" i="15"/>
  <c r="K12" i="15"/>
  <c r="K13" i="15"/>
  <c r="AU17" i="7"/>
  <c r="AU19" i="7"/>
  <c r="AT10" i="15"/>
  <c r="AI10" i="15"/>
  <c r="AJ17" i="7"/>
  <c r="AJ19" i="7"/>
  <c r="BF10" i="15"/>
  <c r="BG17" i="7"/>
  <c r="BG19" i="7"/>
  <c r="AK19" i="9"/>
  <c r="AK16" i="15"/>
  <c r="D35" i="15"/>
  <c r="D37" i="9"/>
  <c r="S19" i="9"/>
  <c r="S16" i="15"/>
  <c r="P11" i="15"/>
  <c r="P12" i="15"/>
  <c r="P13" i="15"/>
  <c r="P22" i="7"/>
  <c r="M10" i="15"/>
  <c r="B29" i="15"/>
  <c r="B27" i="7"/>
  <c r="AF9" i="15"/>
  <c r="AH11" i="7"/>
  <c r="AG14" i="7"/>
  <c r="AG9" i="15"/>
  <c r="R5" i="7"/>
  <c r="R8" i="15"/>
  <c r="Q6" i="7"/>
  <c r="Q22" i="7"/>
  <c r="V14" i="7"/>
  <c r="V9" i="15"/>
  <c r="L11" i="15"/>
  <c r="AJ10" i="15"/>
  <c r="AK17" i="7"/>
  <c r="AK19" i="7"/>
  <c r="AV17" i="7"/>
  <c r="AV19" i="7"/>
  <c r="AU10" i="15"/>
  <c r="BH17" i="7"/>
  <c r="BH19" i="7"/>
  <c r="BG10" i="15"/>
  <c r="T19" i="9"/>
  <c r="T16" i="15"/>
  <c r="AL19" i="9"/>
  <c r="AL16" i="15"/>
  <c r="O62" i="5"/>
  <c r="O17" i="15"/>
  <c r="P62" i="5"/>
  <c r="P17" i="15"/>
  <c r="AK10" i="15"/>
  <c r="D29" i="15"/>
  <c r="D27" i="7"/>
  <c r="M11" i="15"/>
  <c r="Q11" i="15"/>
  <c r="Q12" i="15"/>
  <c r="Q13" i="15"/>
  <c r="AI11" i="7"/>
  <c r="AH14" i="7"/>
  <c r="AH9" i="15"/>
  <c r="S5" i="7"/>
  <c r="S8" i="15"/>
  <c r="R6" i="7"/>
  <c r="L12" i="15"/>
  <c r="W14" i="7"/>
  <c r="W9" i="15"/>
  <c r="BI17" i="7"/>
  <c r="BI19" i="7"/>
  <c r="BH10" i="15"/>
  <c r="AV10" i="15"/>
  <c r="AW17" i="7"/>
  <c r="AW19" i="7"/>
  <c r="U19" i="9"/>
  <c r="U16" i="15"/>
  <c r="AM19" i="9"/>
  <c r="AM16" i="15"/>
  <c r="R11" i="15"/>
  <c r="R12" i="15"/>
  <c r="R13" i="15"/>
  <c r="R22" i="7"/>
  <c r="M12" i="15"/>
  <c r="B31" i="15"/>
  <c r="B30" i="15"/>
  <c r="BI10" i="15"/>
  <c r="F29" i="15"/>
  <c r="F27" i="7"/>
  <c r="AW10" i="15"/>
  <c r="E29" i="15"/>
  <c r="E27" i="7"/>
  <c r="AJ11" i="7"/>
  <c r="AI14" i="7"/>
  <c r="AI9" i="15"/>
  <c r="T5" i="7"/>
  <c r="T8" i="15"/>
  <c r="S6" i="7"/>
  <c r="Y14" i="7"/>
  <c r="X14" i="7"/>
  <c r="X9" i="15"/>
  <c r="L13" i="15"/>
  <c r="AN19" i="9"/>
  <c r="AN16" i="15"/>
  <c r="V19" i="9"/>
  <c r="V16" i="15"/>
  <c r="Q62" i="5"/>
  <c r="Q17" i="15"/>
  <c r="S11" i="15"/>
  <c r="S12" i="15"/>
  <c r="S13" i="15"/>
  <c r="S22" i="7"/>
  <c r="M13" i="15"/>
  <c r="B32" i="15"/>
  <c r="Y9" i="15"/>
  <c r="C28" i="15"/>
  <c r="C26" i="7"/>
  <c r="AK11" i="7"/>
  <c r="AJ14" i="7"/>
  <c r="AJ9" i="15"/>
  <c r="U5" i="7"/>
  <c r="U8" i="15"/>
  <c r="T6" i="7"/>
  <c r="W19" i="9"/>
  <c r="W16" i="15"/>
  <c r="AO19" i="9"/>
  <c r="AO16" i="15"/>
  <c r="R62" i="5"/>
  <c r="R17" i="15"/>
  <c r="S62" i="5"/>
  <c r="S17" i="15"/>
  <c r="T11" i="15"/>
  <c r="T12" i="15"/>
  <c r="T13" i="15"/>
  <c r="T22" i="7"/>
  <c r="AL11" i="7"/>
  <c r="AK14" i="7"/>
  <c r="V5" i="7"/>
  <c r="V8" i="15"/>
  <c r="U6" i="7"/>
  <c r="AP19" i="9"/>
  <c r="AP16" i="15"/>
  <c r="X19" i="9"/>
  <c r="X16" i="15"/>
  <c r="U11" i="15"/>
  <c r="U12" i="15"/>
  <c r="U13" i="15"/>
  <c r="U22" i="7"/>
  <c r="AK9" i="15"/>
  <c r="D28" i="15"/>
  <c r="D26" i="7"/>
  <c r="AM11" i="7"/>
  <c r="AL14" i="7"/>
  <c r="W5" i="7"/>
  <c r="W8" i="15"/>
  <c r="V6" i="7"/>
  <c r="AQ19" i="9"/>
  <c r="AQ16" i="15"/>
  <c r="Y19" i="9"/>
  <c r="Y16" i="15"/>
  <c r="C35" i="15"/>
  <c r="C37" i="9"/>
  <c r="T62" i="5"/>
  <c r="T17" i="15"/>
  <c r="V11" i="15"/>
  <c r="V12" i="15"/>
  <c r="V13" i="15"/>
  <c r="V22" i="7"/>
  <c r="AL9" i="15"/>
  <c r="AN11" i="7"/>
  <c r="AM14" i="7"/>
  <c r="AM9" i="15"/>
  <c r="X5" i="7"/>
  <c r="X8" i="15"/>
  <c r="W6" i="7"/>
  <c r="AR19" i="9"/>
  <c r="AR16" i="15"/>
  <c r="U62" i="5"/>
  <c r="U17" i="15"/>
  <c r="W11" i="15"/>
  <c r="W12" i="15"/>
  <c r="W13" i="15"/>
  <c r="W22" i="7"/>
  <c r="AO11" i="7"/>
  <c r="AN14" i="7"/>
  <c r="Y5" i="7"/>
  <c r="Y8" i="15"/>
  <c r="X6" i="7"/>
  <c r="AS19" i="9"/>
  <c r="AS16" i="15"/>
  <c r="V62" i="5"/>
  <c r="V17" i="15"/>
  <c r="W62" i="5"/>
  <c r="W17" i="15"/>
  <c r="X11" i="15"/>
  <c r="X12" i="15"/>
  <c r="X13" i="15"/>
  <c r="X22" i="7"/>
  <c r="C27" i="15"/>
  <c r="AN9" i="15"/>
  <c r="AP11" i="7"/>
  <c r="AO14" i="7"/>
  <c r="AO9" i="15"/>
  <c r="Z8" i="15"/>
  <c r="Y6" i="7"/>
  <c r="AT19" i="9"/>
  <c r="AT16" i="15"/>
  <c r="C25" i="7"/>
  <c r="Y22" i="7"/>
  <c r="C28" i="7"/>
  <c r="AQ11" i="7"/>
  <c r="AP14" i="7"/>
  <c r="AP9" i="15"/>
  <c r="AA5" i="7"/>
  <c r="AA8" i="15"/>
  <c r="Z6" i="7"/>
  <c r="Z22" i="7"/>
  <c r="AU19" i="9"/>
  <c r="AU16" i="15"/>
  <c r="X62" i="5"/>
  <c r="X17" i="15"/>
  <c r="C82" i="5"/>
  <c r="Z11" i="15"/>
  <c r="Z12" i="15"/>
  <c r="AR11" i="7"/>
  <c r="AQ14" i="7"/>
  <c r="AQ9" i="15"/>
  <c r="Y11" i="15"/>
  <c r="AB5" i="7"/>
  <c r="AB8" i="15"/>
  <c r="AA6" i="7"/>
  <c r="AV19" i="9"/>
  <c r="AV16" i="15"/>
  <c r="Y62" i="5"/>
  <c r="Y17" i="15"/>
  <c r="C36" i="15"/>
  <c r="Z62" i="5"/>
  <c r="Z17" i="15"/>
  <c r="AA11" i="15"/>
  <c r="AA12" i="15"/>
  <c r="AA13" i="15"/>
  <c r="AA22" i="7"/>
  <c r="Z13" i="15"/>
  <c r="AS11" i="7"/>
  <c r="AR14" i="7"/>
  <c r="AR9" i="15"/>
  <c r="AC5" i="7"/>
  <c r="AC8" i="15"/>
  <c r="AB6" i="7"/>
  <c r="Y12" i="15"/>
  <c r="C31" i="15"/>
  <c r="C30" i="15"/>
  <c r="AW19" i="9"/>
  <c r="AW16" i="15"/>
  <c r="E35" i="15"/>
  <c r="E37" i="9"/>
  <c r="AB11" i="15"/>
  <c r="AB12" i="15"/>
  <c r="AB13" i="15"/>
  <c r="AB22" i="7"/>
  <c r="AT11" i="7"/>
  <c r="AS14" i="7"/>
  <c r="AS9" i="15"/>
  <c r="Y13" i="15"/>
  <c r="C32" i="15"/>
  <c r="AD5" i="7"/>
  <c r="AD8" i="15"/>
  <c r="AC6" i="7"/>
  <c r="AX19" i="9"/>
  <c r="AX16" i="15"/>
  <c r="AA62" i="5"/>
  <c r="AA17" i="15"/>
  <c r="AC11" i="15"/>
  <c r="AC12" i="15"/>
  <c r="AC13" i="15"/>
  <c r="AC22" i="7"/>
  <c r="AU11" i="7"/>
  <c r="AT14" i="7"/>
  <c r="AT9" i="15"/>
  <c r="AE5" i="7"/>
  <c r="AE8" i="15"/>
  <c r="AD6" i="7"/>
  <c r="AY19" i="9"/>
  <c r="AY16" i="15"/>
  <c r="AB62" i="5"/>
  <c r="AB17" i="15"/>
  <c r="AD11" i="15"/>
  <c r="AD12" i="15"/>
  <c r="AD13" i="15"/>
  <c r="AD22" i="7"/>
  <c r="AV11" i="7"/>
  <c r="AU14" i="7"/>
  <c r="AU9" i="15"/>
  <c r="AF5" i="7"/>
  <c r="AF8" i="15"/>
  <c r="AE6" i="7"/>
  <c r="AZ19" i="9"/>
  <c r="AZ16" i="15"/>
  <c r="AC62" i="5"/>
  <c r="AC17" i="15"/>
  <c r="AE11" i="15"/>
  <c r="AE12" i="15"/>
  <c r="AE13" i="15"/>
  <c r="AE22" i="7"/>
  <c r="AW11" i="7"/>
  <c r="AV14" i="7"/>
  <c r="AV9" i="15"/>
  <c r="AG5" i="7"/>
  <c r="AG8" i="15"/>
  <c r="AF6" i="7"/>
  <c r="BA19" i="9"/>
  <c r="BA16" i="15"/>
  <c r="AD62" i="5"/>
  <c r="AD17" i="15"/>
  <c r="AF11" i="15"/>
  <c r="AF12" i="15"/>
  <c r="AF13" i="15"/>
  <c r="AF22" i="7"/>
  <c r="AX11" i="7"/>
  <c r="AW14" i="7"/>
  <c r="AH5" i="7"/>
  <c r="AH8" i="15"/>
  <c r="AG6" i="7"/>
  <c r="BB19" i="9"/>
  <c r="BB16" i="15"/>
  <c r="AE62" i="5"/>
  <c r="AE17" i="15"/>
  <c r="AG11" i="15"/>
  <c r="AG12" i="15"/>
  <c r="AG13" i="15"/>
  <c r="AG22" i="7"/>
  <c r="AW9" i="15"/>
  <c r="E28" i="15"/>
  <c r="E26" i="7"/>
  <c r="AY11" i="7"/>
  <c r="AX14" i="7"/>
  <c r="AI5" i="7"/>
  <c r="AI8" i="15"/>
  <c r="AH6" i="7"/>
  <c r="BC19" i="9"/>
  <c r="BC16" i="15"/>
  <c r="AF62" i="5"/>
  <c r="AF17" i="15"/>
  <c r="AG62" i="5"/>
  <c r="AG17" i="15"/>
  <c r="AH11" i="15"/>
  <c r="AH12" i="15"/>
  <c r="AH22" i="7"/>
  <c r="AX9" i="15"/>
  <c r="AZ11" i="7"/>
  <c r="AY14" i="7"/>
  <c r="AY9" i="15"/>
  <c r="AJ5" i="7"/>
  <c r="AJ8" i="15"/>
  <c r="AI6" i="7"/>
  <c r="BD19" i="9"/>
  <c r="BD16" i="15"/>
  <c r="AH13" i="15"/>
  <c r="AI11" i="15"/>
  <c r="AI12" i="15"/>
  <c r="AI13" i="15"/>
  <c r="AI22" i="7"/>
  <c r="BA11" i="7"/>
  <c r="AZ14" i="7"/>
  <c r="AZ9" i="15"/>
  <c r="AK5" i="7"/>
  <c r="AJ6" i="7"/>
  <c r="BE19" i="9"/>
  <c r="BE16" i="15"/>
  <c r="AH62" i="5"/>
  <c r="AH17" i="15"/>
  <c r="AJ11" i="15"/>
  <c r="AJ12" i="15"/>
  <c r="AJ13" i="15"/>
  <c r="AJ22" i="7"/>
  <c r="AK8" i="15"/>
  <c r="D27" i="15"/>
  <c r="AL8" i="15"/>
  <c r="BB11" i="7"/>
  <c r="BA14" i="7"/>
  <c r="BA9" i="15"/>
  <c r="AK6" i="7"/>
  <c r="BF19" i="9"/>
  <c r="BF16" i="15"/>
  <c r="AI62" i="5"/>
  <c r="AI17" i="15"/>
  <c r="D25" i="7"/>
  <c r="AK22" i="7"/>
  <c r="D28" i="7"/>
  <c r="BC11" i="7"/>
  <c r="BB14" i="7"/>
  <c r="BB9" i="15"/>
  <c r="AM5" i="7"/>
  <c r="AM8" i="15"/>
  <c r="AL6" i="7"/>
  <c r="AL22" i="7"/>
  <c r="BG19" i="9"/>
  <c r="BG16" i="15"/>
  <c r="AJ62" i="5"/>
  <c r="AJ17" i="15"/>
  <c r="AL11" i="15"/>
  <c r="AL12" i="15"/>
  <c r="AL13" i="15"/>
  <c r="BD11" i="7"/>
  <c r="BC14" i="7"/>
  <c r="AN5" i="7"/>
  <c r="AN8" i="15"/>
  <c r="AM6" i="7"/>
  <c r="AK11" i="15"/>
  <c r="BH19" i="9"/>
  <c r="BH16" i="15"/>
  <c r="D82" i="5"/>
  <c r="AK62" i="5"/>
  <c r="AK17" i="15"/>
  <c r="D36" i="15"/>
  <c r="AM11" i="15"/>
  <c r="AM12" i="15"/>
  <c r="AM13" i="15"/>
  <c r="AM22" i="7"/>
  <c r="BC9" i="15"/>
  <c r="BE11" i="7"/>
  <c r="BD14" i="7"/>
  <c r="BD9" i="15"/>
  <c r="D30" i="15"/>
  <c r="AK12" i="15"/>
  <c r="D31" i="15"/>
  <c r="AO5" i="7"/>
  <c r="AO8" i="15"/>
  <c r="AN6" i="7"/>
  <c r="BI19" i="9"/>
  <c r="BI16" i="15"/>
  <c r="F35" i="15"/>
  <c r="F37" i="9"/>
  <c r="AL62" i="5"/>
  <c r="AL17" i="15"/>
  <c r="AN11" i="15"/>
  <c r="AN12" i="15"/>
  <c r="AN13" i="15"/>
  <c r="AN22" i="7"/>
  <c r="BF11" i="7"/>
  <c r="BE14" i="7"/>
  <c r="BE9" i="15"/>
  <c r="AP5" i="7"/>
  <c r="AP8" i="15"/>
  <c r="AO6" i="7"/>
  <c r="AO22" i="7"/>
  <c r="AK13" i="15"/>
  <c r="AM62" i="5"/>
  <c r="AM17" i="15"/>
  <c r="AO11" i="15"/>
  <c r="AO12" i="15"/>
  <c r="AO13" i="15"/>
  <c r="BG11" i="7"/>
  <c r="BF14" i="7"/>
  <c r="BF9" i="15"/>
  <c r="D32" i="15"/>
  <c r="AQ5" i="7"/>
  <c r="AQ8" i="15"/>
  <c r="AP6" i="7"/>
  <c r="AN62" i="5"/>
  <c r="AN17" i="15"/>
  <c r="AP11" i="15"/>
  <c r="AP12" i="15"/>
  <c r="AP13" i="15"/>
  <c r="AP22" i="7"/>
  <c r="BH11" i="7"/>
  <c r="BG14" i="7"/>
  <c r="BG9" i="15"/>
  <c r="AR5" i="7"/>
  <c r="AR8" i="15"/>
  <c r="AQ6" i="7"/>
  <c r="AO62" i="5"/>
  <c r="AO17" i="15"/>
  <c r="AQ11" i="15"/>
  <c r="AQ12" i="15"/>
  <c r="AQ13" i="15"/>
  <c r="AQ22" i="7"/>
  <c r="BI11" i="7"/>
  <c r="BI14" i="7"/>
  <c r="BH14" i="7"/>
  <c r="BH9" i="15"/>
  <c r="AS5" i="7"/>
  <c r="AS8" i="15"/>
  <c r="AR6" i="7"/>
  <c r="AP62" i="5"/>
  <c r="AP17" i="15"/>
  <c r="AR11" i="15"/>
  <c r="AR12" i="15"/>
  <c r="AR13" i="15"/>
  <c r="AR22" i="7"/>
  <c r="BI9" i="15"/>
  <c r="F28" i="15"/>
  <c r="F26" i="7"/>
  <c r="AT5" i="7"/>
  <c r="AT8" i="15"/>
  <c r="AS6" i="7"/>
  <c r="AQ62" i="5"/>
  <c r="AQ17" i="15"/>
  <c r="AS11" i="15"/>
  <c r="AS12" i="15"/>
  <c r="AS13" i="15"/>
  <c r="AS22" i="7"/>
  <c r="AU5" i="7"/>
  <c r="AU8" i="15"/>
  <c r="AT6" i="7"/>
  <c r="AR62" i="5"/>
  <c r="AR17" i="15"/>
  <c r="AT11" i="15"/>
  <c r="AT12" i="15"/>
  <c r="AT13" i="15"/>
  <c r="AT22" i="7"/>
  <c r="AV5" i="7"/>
  <c r="AV8" i="15"/>
  <c r="AU6" i="7"/>
  <c r="AS62" i="5"/>
  <c r="AS17" i="15"/>
  <c r="AU11" i="15"/>
  <c r="AU12" i="15"/>
  <c r="AU13" i="15"/>
  <c r="AU22" i="7"/>
  <c r="AW5" i="7"/>
  <c r="AW8" i="15"/>
  <c r="AV6" i="7"/>
  <c r="AT62" i="5"/>
  <c r="AT17" i="15"/>
  <c r="AU62" i="5"/>
  <c r="AU17" i="15"/>
  <c r="AV11" i="15"/>
  <c r="AV12" i="15"/>
  <c r="AV13" i="15"/>
  <c r="AV22" i="7"/>
  <c r="E27" i="15"/>
  <c r="AX8" i="15"/>
  <c r="AW6" i="7"/>
  <c r="E25" i="7"/>
  <c r="AW22" i="7"/>
  <c r="E28" i="7"/>
  <c r="AW11" i="15"/>
  <c r="AY5" i="7"/>
  <c r="AY8" i="15"/>
  <c r="AX6" i="7"/>
  <c r="AX22" i="7"/>
  <c r="AV62" i="5"/>
  <c r="AV17" i="15"/>
  <c r="AX11" i="15"/>
  <c r="AX12" i="15"/>
  <c r="AX13" i="15"/>
  <c r="AZ5" i="7"/>
  <c r="AZ8" i="15"/>
  <c r="AY6" i="7"/>
  <c r="AW12" i="15"/>
  <c r="E30" i="15"/>
  <c r="AW62" i="5"/>
  <c r="AW17" i="15"/>
  <c r="E82" i="5"/>
  <c r="AY11" i="15"/>
  <c r="AY12" i="15"/>
  <c r="AY13" i="15"/>
  <c r="AY22" i="7"/>
  <c r="E31" i="15"/>
  <c r="AW13" i="15"/>
  <c r="E32" i="15"/>
  <c r="BA5" i="7"/>
  <c r="BA8" i="15"/>
  <c r="AZ6" i="7"/>
  <c r="AZ22" i="7"/>
  <c r="AX62" i="5"/>
  <c r="AX17" i="15"/>
  <c r="E36" i="15"/>
  <c r="AZ11" i="15"/>
  <c r="AZ12" i="15"/>
  <c r="AZ13" i="15"/>
  <c r="BB5" i="7"/>
  <c r="BB8" i="15"/>
  <c r="BA6" i="7"/>
  <c r="AY62" i="5"/>
  <c r="AY17" i="15"/>
  <c r="BA11" i="15"/>
  <c r="BA12" i="15"/>
  <c r="BA13" i="15"/>
  <c r="BA22" i="7"/>
  <c r="BC5" i="7"/>
  <c r="BC8" i="15"/>
  <c r="BB6" i="7"/>
  <c r="AZ62" i="5"/>
  <c r="AZ17" i="15"/>
  <c r="BB11" i="15"/>
  <c r="BB12" i="15"/>
  <c r="BB13" i="15"/>
  <c r="BB22" i="7"/>
  <c r="BD5" i="7"/>
  <c r="BD8" i="15"/>
  <c r="BC6" i="7"/>
  <c r="BA62" i="5"/>
  <c r="BA17" i="15"/>
  <c r="BC11" i="15"/>
  <c r="BC12" i="15"/>
  <c r="BC13" i="15"/>
  <c r="BC22" i="7"/>
  <c r="BE5" i="7"/>
  <c r="BE8" i="15"/>
  <c r="BD6" i="7"/>
  <c r="BB62" i="5"/>
  <c r="BB17" i="15"/>
  <c r="BD11" i="15"/>
  <c r="BD12" i="15"/>
  <c r="BD13" i="15"/>
  <c r="BD22" i="7"/>
  <c r="BF5" i="7"/>
  <c r="BF8" i="15"/>
  <c r="BE6" i="7"/>
  <c r="BC62" i="5"/>
  <c r="BC17" i="15"/>
  <c r="BE11" i="15"/>
  <c r="BE12" i="15"/>
  <c r="BE22" i="7"/>
  <c r="BG5" i="7"/>
  <c r="BG8" i="15"/>
  <c r="BF6" i="7"/>
  <c r="BD62" i="5"/>
  <c r="BD17" i="15"/>
  <c r="BE13" i="15"/>
  <c r="BF11" i="15"/>
  <c r="BF12" i="15"/>
  <c r="BF13" i="15"/>
  <c r="BF22" i="7"/>
  <c r="BH5" i="7"/>
  <c r="BH8" i="15"/>
  <c r="BG6" i="7"/>
  <c r="BG22" i="7"/>
  <c r="BE62" i="5"/>
  <c r="BE17" i="15"/>
  <c r="BF62" i="5"/>
  <c r="BF17" i="15"/>
  <c r="BI5" i="7"/>
  <c r="BH6" i="7"/>
  <c r="BH11" i="15"/>
  <c r="BH12" i="15"/>
  <c r="BH13" i="15"/>
  <c r="BH22" i="7"/>
  <c r="BI6" i="7"/>
  <c r="BI22" i="7"/>
  <c r="BI8" i="15"/>
  <c r="BG11" i="15"/>
  <c r="BG62" i="5"/>
  <c r="BG17" i="15"/>
  <c r="F28" i="7"/>
  <c r="F27" i="15"/>
  <c r="BI11" i="15"/>
  <c r="BI12" i="15"/>
  <c r="BI13" i="15"/>
  <c r="F25" i="7"/>
  <c r="BG12" i="15"/>
  <c r="BH62" i="5"/>
  <c r="BH17" i="15"/>
  <c r="BI62" i="5"/>
  <c r="BI17" i="15"/>
  <c r="F82" i="5"/>
  <c r="F30" i="15"/>
  <c r="BG13" i="15"/>
  <c r="F31" i="15"/>
  <c r="F36" i="15"/>
  <c r="F32" i="15"/>
  <c r="B99" i="1"/>
  <c r="B101" i="1"/>
  <c r="G5" i="6"/>
  <c r="J7" i="6"/>
  <c r="K7" i="6"/>
  <c r="L7" i="6"/>
  <c r="M7" i="6"/>
  <c r="N7" i="6"/>
  <c r="B19" i="6"/>
  <c r="H5" i="6"/>
  <c r="G13" i="6"/>
  <c r="G14" i="15"/>
  <c r="G18" i="15"/>
  <c r="G20" i="15"/>
  <c r="G19" i="15"/>
  <c r="H13" i="6"/>
  <c r="H14" i="15"/>
  <c r="H18" i="15"/>
  <c r="I5" i="6"/>
  <c r="O7" i="6"/>
  <c r="P7" i="6"/>
  <c r="Q7" i="6"/>
  <c r="R7" i="6"/>
  <c r="S7" i="6"/>
  <c r="T7" i="6"/>
  <c r="U7" i="6"/>
  <c r="V7" i="6"/>
  <c r="W7" i="6"/>
  <c r="X7" i="6"/>
  <c r="Y7" i="6"/>
  <c r="Z7" i="6"/>
  <c r="G21" i="15"/>
  <c r="G23" i="15"/>
  <c r="C19" i="6"/>
  <c r="AA7" i="6"/>
  <c r="AB7" i="6"/>
  <c r="AC7" i="6"/>
  <c r="AD7" i="6"/>
  <c r="AE7" i="6"/>
  <c r="AF7" i="6"/>
  <c r="AG7" i="6"/>
  <c r="AH7" i="6"/>
  <c r="AI7" i="6"/>
  <c r="AJ7" i="6"/>
  <c r="AK7" i="6"/>
  <c r="AL7" i="6"/>
  <c r="D19" i="6"/>
  <c r="J5" i="6"/>
  <c r="I13" i="6"/>
  <c r="I14" i="15"/>
  <c r="I18" i="15"/>
  <c r="H20" i="15"/>
  <c r="H19" i="15"/>
  <c r="H21" i="15"/>
  <c r="H23" i="15"/>
  <c r="I19" i="15"/>
  <c r="I20" i="15"/>
  <c r="K5" i="6"/>
  <c r="J13" i="6"/>
  <c r="J14" i="15"/>
  <c r="J18" i="15"/>
  <c r="AM7" i="6"/>
  <c r="AN7" i="6"/>
  <c r="AO7" i="6"/>
  <c r="AP7" i="6"/>
  <c r="AQ7" i="6"/>
  <c r="AR7" i="6"/>
  <c r="AS7" i="6"/>
  <c r="AT7" i="6"/>
  <c r="AU7" i="6"/>
  <c r="AV7" i="6"/>
  <c r="AW7" i="6"/>
  <c r="AX7" i="6"/>
  <c r="I21" i="15"/>
  <c r="I23" i="15"/>
  <c r="E19" i="6"/>
  <c r="AY7" i="6"/>
  <c r="AZ7" i="6"/>
  <c r="BA7" i="6"/>
  <c r="BB7" i="6"/>
  <c r="BC7" i="6"/>
  <c r="BD7" i="6"/>
  <c r="BE7" i="6"/>
  <c r="BF7" i="6"/>
  <c r="BG7" i="6"/>
  <c r="BH7" i="6"/>
  <c r="BI7" i="6"/>
  <c r="F19" i="6"/>
  <c r="J20" i="15"/>
  <c r="J19" i="15"/>
  <c r="L5" i="6"/>
  <c r="K13" i="6"/>
  <c r="K14" i="15"/>
  <c r="K18" i="15"/>
  <c r="J21" i="15"/>
  <c r="J23" i="15"/>
  <c r="K19" i="15"/>
  <c r="K20" i="15"/>
  <c r="M5" i="6"/>
  <c r="L13" i="6"/>
  <c r="L14" i="15"/>
  <c r="L18" i="15"/>
  <c r="B17" i="6"/>
  <c r="B25" i="6"/>
  <c r="K21" i="15"/>
  <c r="K23" i="15"/>
  <c r="L19" i="15"/>
  <c r="L20" i="15"/>
  <c r="N5" i="6"/>
  <c r="M13" i="6"/>
  <c r="M14" i="15"/>
  <c r="L21" i="15"/>
  <c r="L23" i="15"/>
  <c r="B33" i="15"/>
  <c r="M18" i="15"/>
  <c r="N13" i="6"/>
  <c r="N14" i="15"/>
  <c r="O5" i="6"/>
  <c r="N18" i="15"/>
  <c r="P5" i="6"/>
  <c r="O13" i="6"/>
  <c r="O14" i="15"/>
  <c r="O18" i="15"/>
  <c r="B37" i="15"/>
  <c r="M20" i="15"/>
  <c r="B39" i="15"/>
  <c r="M19" i="15"/>
  <c r="B38" i="15"/>
  <c r="O20" i="15"/>
  <c r="O19" i="15"/>
  <c r="Q5" i="6"/>
  <c r="P13" i="6"/>
  <c r="P14" i="15"/>
  <c r="P18" i="15"/>
  <c r="M21" i="15"/>
  <c r="N20" i="15"/>
  <c r="N19" i="15"/>
  <c r="N21" i="15"/>
  <c r="O21" i="15"/>
  <c r="B40" i="15"/>
  <c r="M23" i="15"/>
  <c r="N23" i="15"/>
  <c r="O23" i="15"/>
  <c r="P20" i="15"/>
  <c r="P19" i="15"/>
  <c r="R5" i="6"/>
  <c r="Q13" i="6"/>
  <c r="Q14" i="15"/>
  <c r="P21" i="15"/>
  <c r="P23" i="15"/>
  <c r="Q18" i="15"/>
  <c r="S5" i="6"/>
  <c r="R13" i="6"/>
  <c r="R14" i="15"/>
  <c r="R18" i="15"/>
  <c r="R20" i="15"/>
  <c r="R19" i="15"/>
  <c r="T5" i="6"/>
  <c r="S13" i="6"/>
  <c r="S14" i="15"/>
  <c r="S18" i="15"/>
  <c r="Q19" i="15"/>
  <c r="Q20" i="15"/>
  <c r="R21" i="15"/>
  <c r="S19" i="15"/>
  <c r="S20" i="15"/>
  <c r="U5" i="6"/>
  <c r="T13" i="6"/>
  <c r="T14" i="15"/>
  <c r="Q21" i="15"/>
  <c r="Q23" i="15"/>
  <c r="S21" i="15"/>
  <c r="R23" i="15"/>
  <c r="S23" i="15"/>
  <c r="T18" i="15"/>
  <c r="V5" i="6"/>
  <c r="U13" i="6"/>
  <c r="U14" i="15"/>
  <c r="U18" i="15"/>
  <c r="U20" i="15"/>
  <c r="U19" i="15"/>
  <c r="U21" i="15"/>
  <c r="W5" i="6"/>
  <c r="V13" i="6"/>
  <c r="V14" i="15"/>
  <c r="V18" i="15"/>
  <c r="T20" i="15"/>
  <c r="T19" i="15"/>
  <c r="T21" i="15"/>
  <c r="T23" i="15"/>
  <c r="U23" i="15"/>
  <c r="V20" i="15"/>
  <c r="V19" i="15"/>
  <c r="X5" i="6"/>
  <c r="W13" i="6"/>
  <c r="W14" i="15"/>
  <c r="W18" i="15"/>
  <c r="V21" i="15"/>
  <c r="V23" i="15"/>
  <c r="W19" i="15"/>
  <c r="W20" i="15"/>
  <c r="W21" i="15"/>
  <c r="Y5" i="6"/>
  <c r="X13" i="6"/>
  <c r="X14" i="15"/>
  <c r="X18" i="15"/>
  <c r="W23" i="15"/>
  <c r="X19" i="15"/>
  <c r="X20" i="15"/>
  <c r="X21" i="15"/>
  <c r="Z5" i="6"/>
  <c r="Y13" i="6"/>
  <c r="Y14" i="15"/>
  <c r="C17" i="6"/>
  <c r="C25" i="6"/>
  <c r="X23" i="15"/>
  <c r="Y18" i="15"/>
  <c r="C33" i="15"/>
  <c r="Z13" i="6"/>
  <c r="Z14" i="15"/>
  <c r="AA5" i="6"/>
  <c r="AB5" i="6"/>
  <c r="AA13" i="6"/>
  <c r="AA14" i="15"/>
  <c r="AA18" i="15"/>
  <c r="Z18" i="15"/>
  <c r="Y20" i="15"/>
  <c r="C39" i="15"/>
  <c r="Y19" i="15"/>
  <c r="C38" i="15"/>
  <c r="C37" i="15"/>
  <c r="Y21" i="15"/>
  <c r="Z19" i="15"/>
  <c r="Z20" i="15"/>
  <c r="AA19" i="15"/>
  <c r="AA20" i="15"/>
  <c r="AC5" i="6"/>
  <c r="AB13" i="6"/>
  <c r="AB14" i="15"/>
  <c r="Z21" i="15"/>
  <c r="AA21" i="15"/>
  <c r="AD5" i="6"/>
  <c r="AC13" i="6"/>
  <c r="AC14" i="15"/>
  <c r="AC18" i="15"/>
  <c r="AB18" i="15"/>
  <c r="C40" i="15"/>
  <c r="Y23" i="15"/>
  <c r="Z23" i="15"/>
  <c r="AA23" i="15"/>
  <c r="AB20" i="15"/>
  <c r="AB19" i="15"/>
  <c r="AC19" i="15"/>
  <c r="AC20" i="15"/>
  <c r="AE5" i="6"/>
  <c r="AD13" i="6"/>
  <c r="AD14" i="15"/>
  <c r="AC21" i="15"/>
  <c r="AB21" i="15"/>
  <c r="AD18" i="15"/>
  <c r="AF5" i="6"/>
  <c r="AE13" i="6"/>
  <c r="AE14" i="15"/>
  <c r="AE18" i="15"/>
  <c r="AE20" i="15"/>
  <c r="AE19" i="15"/>
  <c r="AE21" i="15"/>
  <c r="AG5" i="6"/>
  <c r="AF13" i="6"/>
  <c r="AF14" i="15"/>
  <c r="AF18" i="15"/>
  <c r="AD19" i="15"/>
  <c r="AD20" i="15"/>
  <c r="AB23" i="15"/>
  <c r="AC23" i="15"/>
  <c r="AD21" i="15"/>
  <c r="AF19" i="15"/>
  <c r="AF20" i="15"/>
  <c r="AH5" i="6"/>
  <c r="AG13" i="6"/>
  <c r="AG14" i="15"/>
  <c r="AD23" i="15"/>
  <c r="AE23" i="15"/>
  <c r="AF21" i="15"/>
  <c r="AF23" i="15"/>
  <c r="AG18" i="15"/>
  <c r="AI5" i="6"/>
  <c r="AH13" i="6"/>
  <c r="AH14" i="15"/>
  <c r="AH18" i="15"/>
  <c r="AH20" i="15"/>
  <c r="AH19" i="15"/>
  <c r="AJ5" i="6"/>
  <c r="AI13" i="6"/>
  <c r="AI14" i="15"/>
  <c r="AI18" i="15"/>
  <c r="AG19" i="15"/>
  <c r="AG20" i="15"/>
  <c r="AG21" i="15"/>
  <c r="AG23" i="15"/>
  <c r="AH21" i="15"/>
  <c r="AH23" i="15"/>
  <c r="AI19" i="15"/>
  <c r="AI20" i="15"/>
  <c r="AI21" i="15"/>
  <c r="AK5" i="6"/>
  <c r="AJ13" i="6"/>
  <c r="AJ14" i="15"/>
  <c r="AJ18" i="15"/>
  <c r="AI23" i="15"/>
  <c r="AJ20" i="15"/>
  <c r="AJ19" i="15"/>
  <c r="AL5" i="6"/>
  <c r="AK13" i="6"/>
  <c r="AK14" i="15"/>
  <c r="D17" i="6"/>
  <c r="D25" i="6"/>
  <c r="AJ21" i="15"/>
  <c r="AJ23" i="15"/>
  <c r="AK18" i="15"/>
  <c r="D33" i="15"/>
  <c r="AL13" i="6"/>
  <c r="AL14" i="15"/>
  <c r="AL18" i="15"/>
  <c r="AM5" i="6"/>
  <c r="AN5" i="6"/>
  <c r="AM13" i="6"/>
  <c r="AM14" i="15"/>
  <c r="AM18" i="15"/>
  <c r="AL19" i="15"/>
  <c r="AL20" i="15"/>
  <c r="AL21" i="15"/>
  <c r="AK19" i="15"/>
  <c r="D38" i="15"/>
  <c r="AK20" i="15"/>
  <c r="D39" i="15"/>
  <c r="D37" i="15"/>
  <c r="AK21" i="15"/>
  <c r="D40" i="15"/>
  <c r="AM19" i="15"/>
  <c r="AM20" i="15"/>
  <c r="AO5" i="6"/>
  <c r="AN13" i="6"/>
  <c r="AN14" i="15"/>
  <c r="AN18" i="15"/>
  <c r="AM21" i="15"/>
  <c r="AK23" i="15"/>
  <c r="AL23" i="15"/>
  <c r="AN19" i="15"/>
  <c r="AN20" i="15"/>
  <c r="AN21" i="15"/>
  <c r="AP5" i="6"/>
  <c r="AO13" i="6"/>
  <c r="AO14" i="15"/>
  <c r="AO18" i="15"/>
  <c r="AM23" i="15"/>
  <c r="AN23" i="15"/>
  <c r="AO19" i="15"/>
  <c r="AO20" i="15"/>
  <c r="AQ5" i="6"/>
  <c r="AP13" i="6"/>
  <c r="AP14" i="15"/>
  <c r="AP18" i="15"/>
  <c r="AO21" i="15"/>
  <c r="AO23" i="15"/>
  <c r="AP20" i="15"/>
  <c r="AP19" i="15"/>
  <c r="AR5" i="6"/>
  <c r="AQ13" i="6"/>
  <c r="AQ14" i="15"/>
  <c r="AQ18" i="15"/>
  <c r="AP21" i="15"/>
  <c r="AP23" i="15"/>
  <c r="AQ19" i="15"/>
  <c r="AQ20" i="15"/>
  <c r="AS5" i="6"/>
  <c r="AR13" i="6"/>
  <c r="AR14" i="15"/>
  <c r="AR18" i="15"/>
  <c r="AQ21" i="15"/>
  <c r="AQ23" i="15"/>
  <c r="AR19" i="15"/>
  <c r="AR20" i="15"/>
  <c r="AT5" i="6"/>
  <c r="AS13" i="6"/>
  <c r="AS14" i="15"/>
  <c r="AS18" i="15"/>
  <c r="AR21" i="15"/>
  <c r="AR23" i="15"/>
  <c r="AS20" i="15"/>
  <c r="AS19" i="15"/>
  <c r="AS21" i="15"/>
  <c r="AS23" i="15"/>
  <c r="AU5" i="6"/>
  <c r="AT13" i="6"/>
  <c r="AT14" i="15"/>
  <c r="AT18" i="15"/>
  <c r="AT20" i="15"/>
  <c r="AT19" i="15"/>
  <c r="AT21" i="15"/>
  <c r="AT23" i="15"/>
  <c r="AV5" i="6"/>
  <c r="AU13" i="6"/>
  <c r="AU14" i="15"/>
  <c r="AU18" i="15"/>
  <c r="AU20" i="15"/>
  <c r="AU19" i="15"/>
  <c r="AU21" i="15"/>
  <c r="AU23" i="15"/>
  <c r="AW5" i="6"/>
  <c r="AV13" i="6"/>
  <c r="AV14" i="15"/>
  <c r="AV18" i="15"/>
  <c r="AV19" i="15"/>
  <c r="AV20" i="15"/>
  <c r="AV21" i="15"/>
  <c r="AV23" i="15"/>
  <c r="AX5" i="6"/>
  <c r="AW13" i="6"/>
  <c r="AW14" i="15"/>
  <c r="E17" i="6"/>
  <c r="E25" i="6"/>
  <c r="E33" i="15"/>
  <c r="AW18" i="15"/>
  <c r="AX13" i="6"/>
  <c r="AX14" i="15"/>
  <c r="AX18" i="15"/>
  <c r="AY5" i="6"/>
  <c r="AZ5" i="6"/>
  <c r="AY13" i="6"/>
  <c r="AY14" i="15"/>
  <c r="AY18" i="15"/>
  <c r="AX20" i="15"/>
  <c r="AX19" i="15"/>
  <c r="AX21" i="15"/>
  <c r="AW20" i="15"/>
  <c r="E39" i="15"/>
  <c r="AW19" i="15"/>
  <c r="E38" i="15"/>
  <c r="E37" i="15"/>
  <c r="AW21" i="15"/>
  <c r="AW23" i="15"/>
  <c r="AX23" i="15"/>
  <c r="E40" i="15"/>
  <c r="AY19" i="15"/>
  <c r="AY20" i="15"/>
  <c r="BA5" i="6"/>
  <c r="AZ13" i="6"/>
  <c r="AZ14" i="15"/>
  <c r="AZ18" i="15"/>
  <c r="AY21" i="15"/>
  <c r="AZ20" i="15"/>
  <c r="AZ19" i="15"/>
  <c r="BB5" i="6"/>
  <c r="BA13" i="6"/>
  <c r="BA14" i="15"/>
  <c r="BA18" i="15"/>
  <c r="AY23" i="15"/>
  <c r="AZ21" i="15"/>
  <c r="AZ23" i="15"/>
  <c r="BA20" i="15"/>
  <c r="BA19" i="15"/>
  <c r="BC5" i="6"/>
  <c r="BB13" i="6"/>
  <c r="BB14" i="15"/>
  <c r="BB18" i="15"/>
  <c r="BA21" i="15"/>
  <c r="BB20" i="15"/>
  <c r="BB19" i="15"/>
  <c r="BD5" i="6"/>
  <c r="BC13" i="6"/>
  <c r="BC14" i="15"/>
  <c r="BC18" i="15"/>
  <c r="BA23" i="15"/>
  <c r="BB21" i="15"/>
  <c r="BB23" i="15"/>
  <c r="BC20" i="15"/>
  <c r="BC19" i="15"/>
  <c r="BE5" i="6"/>
  <c r="BD13" i="6"/>
  <c r="BD14" i="15"/>
  <c r="BD18" i="15"/>
  <c r="BC21" i="15"/>
  <c r="BC23" i="15"/>
  <c r="BD19" i="15"/>
  <c r="BD20" i="15"/>
  <c r="BF5" i="6"/>
  <c r="BE13" i="6"/>
  <c r="BE14" i="15"/>
  <c r="BE18" i="15"/>
  <c r="BD21" i="15"/>
  <c r="BD23" i="15"/>
  <c r="BE19" i="15"/>
  <c r="BE20" i="15"/>
  <c r="BE21" i="15"/>
  <c r="BG5" i="6"/>
  <c r="BF13" i="6"/>
  <c r="BF14" i="15"/>
  <c r="BF18" i="15"/>
  <c r="BE23" i="15"/>
  <c r="BF19" i="15"/>
  <c r="BF20" i="15"/>
  <c r="BH5" i="6"/>
  <c r="BG13" i="6"/>
  <c r="BG14" i="15"/>
  <c r="BG18" i="15"/>
  <c r="BF21" i="15"/>
  <c r="BF23" i="15"/>
  <c r="BG20" i="15"/>
  <c r="BG19" i="15"/>
  <c r="BG21" i="15"/>
  <c r="BI5" i="6"/>
  <c r="BH13" i="6"/>
  <c r="BH14" i="15"/>
  <c r="BH18" i="15"/>
  <c r="BG23" i="15"/>
  <c r="BH19" i="15"/>
  <c r="BH20" i="15"/>
  <c r="BI13" i="6"/>
  <c r="BI14" i="15"/>
  <c r="F17" i="6"/>
  <c r="F25" i="6"/>
  <c r="BH21" i="15"/>
  <c r="BH23" i="15"/>
  <c r="F33" i="15"/>
  <c r="BI18" i="15"/>
  <c r="BI20" i="15"/>
  <c r="F39" i="15"/>
  <c r="BI19" i="15"/>
  <c r="F37" i="15"/>
  <c r="BI21" i="15"/>
  <c r="F38" i="15"/>
  <c r="F40" i="15"/>
  <c r="BI23" i="15"/>
  <c r="B44" i="15"/>
  <c r="B45" i="15"/>
  <c r="B43" i="15"/>
  <c r="B46" i="15"/>
  <c r="B47" i="15"/>
  <c r="B48" i="15"/>
</calcChain>
</file>

<file path=xl/comments1.xml><?xml version="1.0" encoding="utf-8"?>
<comments xmlns="http://schemas.openxmlformats.org/spreadsheetml/2006/main">
  <authors>
    <author>jd</author>
    <author>Alencar, Alex</author>
  </authors>
  <commentList>
    <comment ref="B15" authorId="0" shapeId="0">
      <text>
        <r>
          <rPr>
            <sz val="9"/>
            <color indexed="81"/>
            <rFont val="Tahoma"/>
            <family val="2"/>
          </rPr>
          <t>Valor médio previsto para os próximos anos.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Cidade de São Paulo, sede do Indoor Extreme</t>
        </r>
      </text>
    </comment>
    <comment ref="D37" authorId="1" shapeId="0">
      <text>
        <r>
          <rPr>
            <b/>
            <sz val="9"/>
            <color indexed="81"/>
            <rFont val="Tahoma"/>
            <family val="2"/>
          </rPr>
          <t>Conforme horário de funcionamento - vide item 6- Estrutura e Operações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7" authorId="1" shapeId="0">
      <text>
        <r>
          <rPr>
            <b/>
            <sz val="9"/>
            <color indexed="81"/>
            <rFont val="Tahoma"/>
            <family val="2"/>
          </rPr>
          <t>1 mês = 4,34 semanas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</rPr>
          <t>Considerando 5 minutos como média de uso e apenas 1 usuário por vez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Considerando 4 minutos como média de uso e apenas 1 usuário por vez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3" authorId="1" shapeId="0">
      <text>
        <r>
          <rPr>
            <b/>
            <sz val="9"/>
            <color indexed="81"/>
            <rFont val="Tahoma"/>
            <family val="2"/>
          </rPr>
          <t>% em relação à máxima utilização dos aparelhos dinâmicos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7" authorId="1" shapeId="0">
      <text>
        <r>
          <rPr>
            <b/>
            <sz val="9"/>
            <color indexed="81"/>
            <rFont val="Tahoma"/>
            <family val="2"/>
          </rPr>
          <t>1 mês = 4,34 semanas</t>
        </r>
      </text>
    </comment>
  </commentList>
</comments>
</file>

<file path=xl/comments2.xml><?xml version="1.0" encoding="utf-8"?>
<comments xmlns="http://schemas.openxmlformats.org/spreadsheetml/2006/main">
  <authors>
    <author>jd</author>
  </authors>
  <commentList>
    <comment ref="A26" authorId="0" shapeId="0">
      <text>
        <r>
          <rPr>
            <sz val="9"/>
            <color indexed="81"/>
            <rFont val="Tahoma"/>
            <family val="2"/>
          </rPr>
          <t>O valor considerado para cálculo de folha equivale a 100% do salário, ou seja, o valor apresentado aqui corresponde ao dobro do salário nominal do funcionário. As únicas exceções são o conselheiro, que emite nota fiscal, os estagiários para os quais não se recolhe encargos e os sócios, para os quais o valor dos encargos é um pouco menor.</t>
        </r>
      </text>
    </comment>
  </commentList>
</comments>
</file>

<file path=xl/comments3.xml><?xml version="1.0" encoding="utf-8"?>
<comments xmlns="http://schemas.openxmlformats.org/spreadsheetml/2006/main">
  <authors>
    <author>jd</author>
    <author>Alencar, Alex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
Importante: nesta simulação, para simplificar a análise, considerou-se que todas as vendas ocorreram à vista e que os impostos incidentes são pagos no mesmo mês das vendas. Na prática, isso não ocorre, pois o fluxo de caixa será provavelmente influenciado por vendas a prazo e os impostos incidirão de acordo com o regime definido para a empresa: lucro real, lucro presumido etc. E ainda, caso você decida pela adesão ao Simples Nacional todos os impostos incidirão sobre a receita, já que há uma alíquota única de imposto.
Não foram consideradas ainda depreciação e amortização.
Isso posto, os resultados aqui apresentados servem apenas para se ter uma referência de valores e viabilidade financeira. Mesmo assim, não fogem muito da realidade, apesar das ressalvas acima. O cenário aqui apresentado é dos mais onerosos para o empreendedor, pois há impostos integrais incidentes na receita e no lucro, o que geralmente pode ser evitado legalmente com gestões financeira e contábil adequadas. Cabe destacar ainda que os investimentos feitos no negócio, quando focados em Pesquisa e Desenvolvimento (website, por exemplo) poderiam ser abatidos no imposto de renda até um certo limite, de acordo com a lei de inovação, melhorando ainda mais o resultado.
Finalmente, note que a projeção foi feita apenas até o ano 5. Caso a projeção continuasse pelo menos até o ano 6 (ano das Olimpíadas), os resultados aqui apresentados seriam ainda melhores, o que permitiria uma negociação mais adequada com os investidores, oferecendo a eles uma participação menor no negócio, pois provavelmente o VPL seria maior!</t>
        </r>
      </text>
    </comment>
    <comment ref="A23" authorId="1" shapeId="0">
      <text>
        <r>
          <rPr>
            <b/>
            <sz val="9"/>
            <color indexed="81"/>
            <rFont val="Tahoma"/>
            <family val="2"/>
          </rPr>
          <t>Representada na linha do gráfico</t>
        </r>
      </text>
    </comment>
    <comment ref="B48" authorId="0" shapeId="0">
      <text>
        <r>
          <rPr>
            <sz val="9"/>
            <color indexed="81"/>
            <rFont val="Tahoma"/>
            <family val="2"/>
          </rPr>
          <t xml:space="preserve">Valor de referência, mas cabe negociação. Geralmente, os investidores de risco e anjos ficam com menos de 50% do negócio no aporte inicial, mas é claro que sempre vão querer mais! </t>
        </r>
      </text>
    </comment>
  </commentList>
</comments>
</file>

<file path=xl/sharedStrings.xml><?xml version="1.0" encoding="utf-8"?>
<sst xmlns="http://schemas.openxmlformats.org/spreadsheetml/2006/main" count="1701" uniqueCount="378">
  <si>
    <t>IR</t>
  </si>
  <si>
    <t>Receita</t>
  </si>
  <si>
    <t>TOTAL</t>
  </si>
  <si>
    <t>Custos</t>
  </si>
  <si>
    <t>Despesas</t>
  </si>
  <si>
    <t>Investimentos na infra-estrutura</t>
  </si>
  <si>
    <t>Nome da Empresa</t>
  </si>
  <si>
    <t>Ano de Início da Operação</t>
  </si>
  <si>
    <t>Mês 1</t>
  </si>
  <si>
    <t>Ano Final da Projeção</t>
  </si>
  <si>
    <t>Moeda</t>
  </si>
  <si>
    <t>R$</t>
  </si>
  <si>
    <t>Denominação</t>
  </si>
  <si>
    <t>000's</t>
  </si>
  <si>
    <t>Lucro Anual</t>
  </si>
  <si>
    <t>Taxa de desconto</t>
  </si>
  <si>
    <t>Despesas operacionais</t>
  </si>
  <si>
    <t>PREMISSAS GERAIS</t>
  </si>
  <si>
    <t>QUADRO DE FUNCIONÁRIOS</t>
  </si>
  <si>
    <t>CONSELHO</t>
  </si>
  <si>
    <t>CSLL</t>
  </si>
  <si>
    <t>Conselheiros</t>
  </si>
  <si>
    <t>Funcionários</t>
  </si>
  <si>
    <t>RESULTADOS ANUAIS</t>
  </si>
  <si>
    <t>Lucro Bruto</t>
  </si>
  <si>
    <t>Lucro Líquido</t>
  </si>
  <si>
    <t>ISS</t>
  </si>
  <si>
    <t>PIS/COFINS</t>
  </si>
  <si>
    <t>Caixa Acumulado [R$]</t>
  </si>
  <si>
    <t>Estagiário</t>
  </si>
  <si>
    <t>SALÁRIOS (já com ENCARGOS/BENEFÍCIOS)</t>
  </si>
  <si>
    <t>GASTOS TOTAIS COM FUNCIONÁRIOS</t>
  </si>
  <si>
    <t>Mês 60</t>
  </si>
  <si>
    <t>Ano 1</t>
  </si>
  <si>
    <t>Ano 2</t>
  </si>
  <si>
    <t>Ano 3</t>
  </si>
  <si>
    <t>Ano 4</t>
  </si>
  <si>
    <t>Ano 5</t>
  </si>
  <si>
    <t>Reajuste de salários (Selic, base 2010)</t>
  </si>
  <si>
    <t>PREMISSAS</t>
  </si>
  <si>
    <t>Observação: passe o ícone (do mouse) sobre as células para ter acesso à explicação do memorial de cálculo</t>
  </si>
  <si>
    <t>Premissas de receita com publicidade</t>
  </si>
  <si>
    <t>Receita Total</t>
  </si>
  <si>
    <t>RECEITA TOTAL</t>
  </si>
  <si>
    <t>Custos de desenvolvimento e gestão do site</t>
  </si>
  <si>
    <t>ADMINISTRATIVO/FINANCEIRO</t>
  </si>
  <si>
    <t>Assistente adm-financeiro</t>
  </si>
  <si>
    <t>Impostos sobre faturamento</t>
  </si>
  <si>
    <t>Encargos e impostos</t>
  </si>
  <si>
    <t>RECEITA</t>
  </si>
  <si>
    <t>Outros</t>
  </si>
  <si>
    <t>Receita total bruta</t>
  </si>
  <si>
    <t>Impostos sobre a receita bruta</t>
  </si>
  <si>
    <t>Receita líquida</t>
  </si>
  <si>
    <t>Resultados Anuais</t>
  </si>
  <si>
    <t>Investimentos em infraestrutura</t>
  </si>
  <si>
    <t>GASTOS TOTAIS COM SALÁRIOS/BENEFÍCIOS</t>
  </si>
  <si>
    <t>QUANTIDADE DE FUNCIONÁRIOS</t>
  </si>
  <si>
    <t>TOTAL DE FUNCIONÁRIOS</t>
  </si>
  <si>
    <t>TOTAL DE FUNCIONÁRIOS + CONSELHEIROS</t>
  </si>
  <si>
    <t>TIR</t>
  </si>
  <si>
    <t>Pre-money valuation</t>
  </si>
  <si>
    <t>Post-money valuation</t>
  </si>
  <si>
    <t>Contrapartida ao investidor</t>
  </si>
  <si>
    <t>Extreme Indoor</t>
  </si>
  <si>
    <t>Aparelho Skydive</t>
  </si>
  <si>
    <t>Aparelho Surf Indoor</t>
  </si>
  <si>
    <t>Half Pipe</t>
  </si>
  <si>
    <t>Slackline</t>
  </si>
  <si>
    <t>Parede de escalada + Rapel</t>
  </si>
  <si>
    <t>Consumo mensal</t>
  </si>
  <si>
    <t>Energia elétrica para Skydive</t>
  </si>
  <si>
    <t>Manutenção do Skydive</t>
  </si>
  <si>
    <t>Equipamentos esportivos  e imóvel</t>
  </si>
  <si>
    <t>Energia elétrica para bombas do surf indoor</t>
  </si>
  <si>
    <t>Manutenção da água da piscina</t>
  </si>
  <si>
    <t>Manutenção periférica do Half Pipe</t>
  </si>
  <si>
    <t>Manutenção dos equip. da parede de escalada + Rapel</t>
  </si>
  <si>
    <t>Manutenção do Slackline</t>
  </si>
  <si>
    <t>OPERAÇÃO</t>
  </si>
  <si>
    <t xml:space="preserve"> Monitores </t>
  </si>
  <si>
    <t>Operador de caixa</t>
  </si>
  <si>
    <t>Operador de atração dinâmica</t>
  </si>
  <si>
    <t xml:space="preserve"> Instrutor de atração dinâmica </t>
  </si>
  <si>
    <t>Técnico mecânico nível 2</t>
  </si>
  <si>
    <t>Técnico eletricista nível 2</t>
  </si>
  <si>
    <t>Supervisor de manutenção</t>
  </si>
  <si>
    <t>Diretor Comercial</t>
  </si>
  <si>
    <t>Diretor Administrativo / Financeiro</t>
  </si>
  <si>
    <t>Telefonia</t>
  </si>
  <si>
    <t>Internet (manutenção do site, e-mails)</t>
  </si>
  <si>
    <t>Aluguel</t>
  </si>
  <si>
    <t>Material de escritório</t>
  </si>
  <si>
    <t>Pick-up leve</t>
  </si>
  <si>
    <t>Combustível da pick-up</t>
  </si>
  <si>
    <t>Patrocínio publicitário dos espaços</t>
  </si>
  <si>
    <t>Skydive</t>
  </si>
  <si>
    <t>Surf indoor</t>
  </si>
  <si>
    <t>Half pipe</t>
  </si>
  <si>
    <t>Rapel</t>
  </si>
  <si>
    <t>Parede de escalada</t>
  </si>
  <si>
    <t>3ª feira</t>
  </si>
  <si>
    <t>4ª feira</t>
  </si>
  <si>
    <t>5ª feira</t>
  </si>
  <si>
    <t>6ª feira</t>
  </si>
  <si>
    <t>Sábado</t>
  </si>
  <si>
    <t>Domingo</t>
  </si>
  <si>
    <t>Mensal</t>
  </si>
  <si>
    <t>Premissas de vendas de ingresso mensal</t>
  </si>
  <si>
    <t>Usuários</t>
  </si>
  <si>
    <t>Total no mês</t>
  </si>
  <si>
    <t>Venda total mensal</t>
  </si>
  <si>
    <t>Semanal</t>
  </si>
  <si>
    <t>por semana</t>
  </si>
  <si>
    <t>por mês</t>
  </si>
  <si>
    <t>por hora</t>
  </si>
  <si>
    <t>Obras de alvenaria / hidráulica / elétrica / som</t>
  </si>
  <si>
    <t>Infra-estrutura de informática</t>
  </si>
  <si>
    <t>Mês</t>
  </si>
  <si>
    <t>Entrega de estáticos</t>
  </si>
  <si>
    <t>Entrega do Surf Indoor</t>
  </si>
  <si>
    <t>Entrega do Skydive (abertura ao público)</t>
  </si>
  <si>
    <t>% Usuários</t>
  </si>
  <si>
    <t>Usuários/mês</t>
  </si>
  <si>
    <t>Receita / mês</t>
  </si>
  <si>
    <t>% de usuários que compram foto</t>
  </si>
  <si>
    <t>% de usuários que compram filmagem</t>
  </si>
  <si>
    <t>% de margem sobre foto</t>
  </si>
  <si>
    <t>Premissa de evolução do número de usuários</t>
  </si>
  <si>
    <t>Crescimento</t>
  </si>
  <si>
    <t>Início</t>
  </si>
  <si>
    <t>Usuários/ano</t>
  </si>
  <si>
    <t>Ano 1 = implantação a partir do mês 6</t>
  </si>
  <si>
    <t xml:space="preserve">Ano 2 </t>
  </si>
  <si>
    <t>Tempo de operação do Indoor Extreme [h]</t>
  </si>
  <si>
    <t>por dia</t>
  </si>
  <si>
    <t xml:space="preserve">Total máximo de usuários </t>
  </si>
  <si>
    <t>Premissas de vendas de ingresso anual</t>
  </si>
  <si>
    <t>Comprando ingresso para tipo grupo para 5 pessoas</t>
  </si>
  <si>
    <t>Premissas de da expectativa inicial mensal de usuários</t>
  </si>
  <si>
    <t>Anual</t>
  </si>
  <si>
    <t xml:space="preserve">Número máximo de usuários do skydive </t>
  </si>
  <si>
    <t xml:space="preserve">Número máximo de usuários do surf indoor </t>
  </si>
  <si>
    <t>por ano</t>
  </si>
  <si>
    <t>Preço unitário</t>
  </si>
  <si>
    <t>Comprando ingresso avulso individual</t>
  </si>
  <si>
    <t>Ingresso avulso individual</t>
  </si>
  <si>
    <t>Pacote para grupos de 5 pessoas com 25% de desconto</t>
  </si>
  <si>
    <t>Venda total anual</t>
  </si>
  <si>
    <t xml:space="preserve">Número de usuários </t>
  </si>
  <si>
    <t>Conselheiro</t>
  </si>
  <si>
    <t>Consumo energético dos aparelhos dinâmicos</t>
  </si>
  <si>
    <t>Surf Infoor</t>
  </si>
  <si>
    <t>Potência requerido para o motor elétrico [kW]</t>
  </si>
  <si>
    <t>Valor do kWh [R$]</t>
  </si>
  <si>
    <t>Uso mensal [h]</t>
  </si>
  <si>
    <t>Preço por foto [R$]</t>
  </si>
  <si>
    <t>Preço por filmagem [R$]</t>
  </si>
  <si>
    <t>Gasto com energia elétrica no mês [R$]</t>
  </si>
  <si>
    <t>Receita com filmagem [R$]</t>
  </si>
  <si>
    <t>Receita com foto [R$]</t>
  </si>
  <si>
    <t>Anúcio na área do Skydive</t>
  </si>
  <si>
    <t>Anúcio na área do Surf indoor</t>
  </si>
  <si>
    <t>Anúcio na área do Half pipe</t>
  </si>
  <si>
    <t>Anúcio na área do Rapel</t>
  </si>
  <si>
    <t>Anúcio na área do Parede de escalada</t>
  </si>
  <si>
    <t>Ingresso duplo com 17% de desconto</t>
  </si>
  <si>
    <t>Serviço contratado de contabilidade</t>
  </si>
  <si>
    <t>Serviço contratado de limpeza</t>
  </si>
  <si>
    <t>Serviço contratado de segurança interna + estacionamento</t>
  </si>
  <si>
    <t>Serviço médico contratado</t>
  </si>
  <si>
    <t>Serviço contratado de assessoria jurídica</t>
  </si>
  <si>
    <t>Contratação de serviço de manutenção predial</t>
  </si>
  <si>
    <t xml:space="preserve">Manutenção da pick-up </t>
  </si>
  <si>
    <t>Comprando ingresso duplo</t>
  </si>
  <si>
    <t>Energia elétrica</t>
  </si>
  <si>
    <t>Usuários/mês (mix)</t>
  </si>
  <si>
    <t>* Capacidade instalada</t>
  </si>
  <si>
    <t>% dos pacotes</t>
  </si>
  <si>
    <t>Premissas de receita com concessão de espaços</t>
  </si>
  <si>
    <t>Concessão do espaço para loja esportiva [R$]</t>
  </si>
  <si>
    <t>Concessão do espaço para restaurante/lanchonete [R$]</t>
  </si>
  <si>
    <t>POTENCIAL DE USUÁRIOS PAGANTES (TICKET MÉDIO</t>
  </si>
  <si>
    <t>CAPACIDADE INSTALADA DOS APARELHOS</t>
  </si>
  <si>
    <t>PACOTES DE PREÇOS FORNECIDOS PARA USO DOS EQUIPAMNETOS DINÂMICOS</t>
  </si>
  <si>
    <t>PLANO DE DESCONTOS TURMAS</t>
  </si>
  <si>
    <t>NÚMEROS DE USUÁRIO ESTIMADOS POR ANO</t>
  </si>
  <si>
    <t>RECEITAS COM PUBLICIDADE NO LOCAL - PATROCINADORES MASTER E CAMPANHAS ESPECÍFICAS</t>
  </si>
  <si>
    <t>ALUGUEL/ARRENDAMENTO CONTRATUAL DE ESPAÇOS</t>
  </si>
  <si>
    <t>ESTIMATIVA DE CONSUMO DE ENERGIA</t>
  </si>
  <si>
    <t>INVESTIMENTO ANUAL EM MARKETING E CAMPANHAS PUBLICITÁRIAS</t>
  </si>
  <si>
    <t>Premissa de evolução de entrega de aparelhos e receitas</t>
  </si>
  <si>
    <t>Venda mensal de ingressos</t>
  </si>
  <si>
    <t>Agencia de Publicidade / Campanhas Publicitárias</t>
  </si>
  <si>
    <t>Pacotes Publicitários, internet (site), revistas, rádio &amp; TV</t>
  </si>
  <si>
    <t>Ingresso e uso dos equipamentos</t>
  </si>
  <si>
    <t>Aluguel de espaços e serviços</t>
  </si>
  <si>
    <t>CUSTOS</t>
  </si>
  <si>
    <t>INVESTIMENTOS</t>
  </si>
  <si>
    <t>DESPESAS</t>
  </si>
  <si>
    <t>SALÁRIOS</t>
  </si>
  <si>
    <t>GASTOS TOTAIS COM SALÁRIOS/BENEFÍCIOS - INCLUI PROJEÇÃO OPERACIONAL</t>
  </si>
  <si>
    <t>RESULTADOS</t>
  </si>
  <si>
    <t>VPL (R$)</t>
  </si>
  <si>
    <t>APORTE (R$)</t>
  </si>
  <si>
    <t>Não Considerada na estimativa</t>
  </si>
  <si>
    <t>Indicação de data e hora</t>
  </si>
  <si>
    <t>Qual a sua faixa etária?</t>
  </si>
  <si>
    <t>Qual a sua faixa de renda mensal?</t>
  </si>
  <si>
    <t>Qual o seu sexo?</t>
  </si>
  <si>
    <t>Você tem filhos?</t>
  </si>
  <si>
    <t>Você gostaria de praticar algum dos esportes e/ou atividades citadas abaixo? Pode marcar até três opções?</t>
  </si>
  <si>
    <t>Quanto tempo por semana você praticaria das atividades citadas na questão anterior?</t>
  </si>
  <si>
    <t>Se houvesse um espaço fechado para prática das atividades esportivas e de lazer mencionadas acima, você estaria interessado em conhecer e utilizar?</t>
  </si>
  <si>
    <t>Que instalações neste espaço seriam mais atrativos para você?</t>
  </si>
  <si>
    <t>Algum dos serviços abaixo seria um diferencial neste espaço?</t>
  </si>
  <si>
    <t>Classifique de acordo com sua preferência como deveriam ser cobradas as opções num centro de atividades indoor?</t>
  </si>
  <si>
    <t>Qual das opções/pacotes você escolheria como sua primeira opção?</t>
  </si>
  <si>
    <t>Você estaria disposto a pagar esses valores pelas a atividade e/ou pacotes abaixo?</t>
  </si>
  <si>
    <t>de 31 a 40 anos</t>
  </si>
  <si>
    <t>acima de 12 salários mínimos</t>
  </si>
  <si>
    <t>Feminino</t>
  </si>
  <si>
    <t>Não.</t>
  </si>
  <si>
    <t>Sky diving (Fluxo de ar ascendente onde o vento anula a força da gravidade com a simulação de uma queda livre)</t>
  </si>
  <si>
    <t>até 2 horas</t>
  </si>
  <si>
    <t>Sim, mas apenas em finais de semana</t>
  </si>
  <si>
    <t>Estacionamento com segurança</t>
  </si>
  <si>
    <t>Cursos para iniciantes</t>
  </si>
  <si>
    <t>Pacote pré-pago</t>
  </si>
  <si>
    <t>Masculino</t>
  </si>
  <si>
    <t>Sky diving (Fluxo de ar ascendente onde o vento anula a força da gravidade com a simulação de uma queda livre), Surf Indoor (Surf praticado em uma piscina com onda artificial)</t>
  </si>
  <si>
    <t>Sim, preferencialmente nas noites durante a semana</t>
  </si>
  <si>
    <t>Estacionamento com segurança, Vestiário com armários para guarda de objetos pessoais., Proximidade a Metro</t>
  </si>
  <si>
    <t>Cobrança individual através de comanda conforme o uso da atividade</t>
  </si>
  <si>
    <t>de 26 a 30 anos</t>
  </si>
  <si>
    <t>de 3 a 6 salários mínimos</t>
  </si>
  <si>
    <t>Sim, mas nenhum com idade acima de 8 anos.</t>
  </si>
  <si>
    <t>Rapel (Descida de estrutura vertical com auxílio de cordas e equipamentos de segurança)</t>
  </si>
  <si>
    <t>Não praticaria</t>
  </si>
  <si>
    <t>Talvez ou apenas esporadicamente.</t>
  </si>
  <si>
    <t>Área verde</t>
  </si>
  <si>
    <t>Mensalidade básica contemplando pacote de atividades com exceção de alguns modelos</t>
  </si>
  <si>
    <t>Rapel (Descida de estrutura vertical com auxílio de cordas e equipamentos de segurança), Sky diving (Fluxo de ar ascendente onde o vento anula a força da gravidade com a simulação de uma queda livre)</t>
  </si>
  <si>
    <t>Estacionamento com segurança, Vestiário com armários para guarda de objetos pessoais.</t>
  </si>
  <si>
    <t>Cursos para iniciantes, Venda de material esportivo, equipamentos e acessórios, Reserva de material e locação de espaço para eventos de grupo e corporativos</t>
  </si>
  <si>
    <t>de 19 a 25 anos</t>
  </si>
  <si>
    <t>de 6 a 9 salários mínimos</t>
  </si>
  <si>
    <t>Skate Half Pipe (Estrutura côncava em forma de "U" revestida em madeira de alta resistência), Surf Indoor (Surf praticado em uma piscina com onda artificial)</t>
  </si>
  <si>
    <t>mais de 4 horas</t>
  </si>
  <si>
    <t>Sim, se fosse mais próximo ao local onde resido</t>
  </si>
  <si>
    <t>Estacionamento com segurança, Equipe de assistência técnica para seus equipamentos esportivos pessoais, Vestiário com armários para guarda de objetos pessoais., Área verde</t>
  </si>
  <si>
    <t>Cursos para iniciantes, Realização de torneios com participação de atletas consagrados, Venda de material esportivo, equipamentos e acessórios, Reserva de material e locação de espaço para eventos de grupo e corporativos, Associação com programa de fidelização e bônus</t>
  </si>
  <si>
    <t>de 2 a 4 horas</t>
  </si>
  <si>
    <t>Estacionamento com segurança, Área verde</t>
  </si>
  <si>
    <t>Realização de torneios com participação de atletas consagrados, Reserva de material e locação de espaço para eventos de grupo e corporativos</t>
  </si>
  <si>
    <t>acima de 40 anos</t>
  </si>
  <si>
    <t>Opção 5 Sim, mas com idade superior a 18 anos.</t>
  </si>
  <si>
    <t>Equipe de assistência técnica para seus equipamentos esportivos pessoais</t>
  </si>
  <si>
    <t>Skate Half Pipe (Estrutura côncava em forma de "U" revestida em madeira de alta resistência), Parede de escalada (Parede vertical com saliências para apoiar mãos e pés durante a escalada), Rapel (Descida de estrutura vertical com auxílio de cordas e equipamentos de segurança), Slack lining (Fita unindo dois pontos fixos  para que caminhe e/ou se pratique manobras ao longo de seu curso), Sky diving (Fluxo de ar ascendente onde o vento anula a força da gravidade com a simulação de uma queda livre), Surf Indoor (Surf praticado em uma piscina com onda artificial)</t>
  </si>
  <si>
    <t>Vestiário com armários para guarda de objetos pessoais., Área verde, Lanchonete</t>
  </si>
  <si>
    <t>Cursos para iniciantes, Realização de torneios com participação de atletas consagrados, Associação com programa de fidelização e bônus</t>
  </si>
  <si>
    <t>Parede de escalada (Parede vertical com saliências para apoiar mãos e pés durante a escalada), Rapel (Descida de estrutura vertical com auxílio de cordas e equipamentos de segurança), Sky diving (Fluxo de ar ascendente onde o vento anula a força da gravidade com a simulação de uma queda livre), Surf Indoor (Surf praticado em uma piscina com onda artificial)</t>
  </si>
  <si>
    <t>Estacionamento com segurança, Espaço para crianças com monitores, Vestiário com armários para guarda de objetos pessoais.</t>
  </si>
  <si>
    <t>Cursos para iniciantes, Realização de torneios com participação de atletas consagrados, Venda de material esportivo, equipamentos e acessórios, Reserva de material e locação de espaço para eventos de grupo e corporativos</t>
  </si>
  <si>
    <t>Sim, e pelo menos um com idade entre 8 e 14 anos.</t>
  </si>
  <si>
    <t>Skate Half Pipe (Estrutura côncava em forma de "U" revestida em madeira de alta resistência), Parede de escalada (Parede vertical com saliências para apoiar mãos e pés durante a escalada), Sky diving (Fluxo de ar ascendente onde o vento anula a força da gravidade com a simulação de uma queda livre)</t>
  </si>
  <si>
    <t>Sim, se fosse mais próximo ao local onde trabalho</t>
  </si>
  <si>
    <t>Estacionamento com segurança, Equipe de assistência técnica para seus equipamentos esportivos pessoais, Vestiário com armários para guarda de objetos pessoais.</t>
  </si>
  <si>
    <t>Cursos para iniciantes, Venda de material esportivo, equipamentos e acessórios, Associação com programa de fidelização e bônus</t>
  </si>
  <si>
    <t>Parede de escalada (Parede vertical com saliências para apoiar mãos e pés durante a escalada), Rapel (Descida de estrutura vertical com auxílio de cordas e equipamentos de segurança), Sky diving (Fluxo de ar ascendente onde o vento anula a força da gravidade com a simulação de uma queda livre)</t>
  </si>
  <si>
    <t>Cursos para iniciantes, Associação com programa de fidelização e bônus</t>
  </si>
  <si>
    <t>Parede de escalada (Parede vertical com saliências para apoiar mãos e pés durante a escalada), Rapel (Descida de estrutura vertical com auxílio de cordas e equipamentos de segurança), Surf Indoor (Surf praticado em uma piscina com onda artificial)</t>
  </si>
  <si>
    <t>Vestiário com armários para guarda de objetos pessoais.</t>
  </si>
  <si>
    <t>Venda de material esportivo, equipamentos e acessórios</t>
  </si>
  <si>
    <t>Parede de escalada (Parede vertical com saliências para apoiar mãos e pés durante a escalada), Sky diving (Fluxo de ar ascendente onde o vento anula a força da gravidade com a simulação de uma queda livre), Surf Indoor (Surf praticado em uma piscina com onda artificial)</t>
  </si>
  <si>
    <t>Cursos para iniciantes, Venda de material esportivo, equipamentos e acessórios, Reserva de material e locação de espaço para eventos de grupo e corporativos, Associação com programa de fidelização e bônus</t>
  </si>
  <si>
    <t>Skate Half Pipe (Estrutura côncava em forma de "U" revestida em madeira de alta resistência), Parede de escalada (Parede vertical com saliências para apoiar mãos e pés durante a escalada), Rapel (Descida de estrutura vertical com auxílio de cordas e equipamentos de segurança), Sky diving (Fluxo de ar ascendente onde o vento anula a força da gravidade com a simulação de uma queda livre)</t>
  </si>
  <si>
    <t>Equipe de assistência técnica para seus equipamentos esportivos pessoais, Vestiário com armários para guarda de objetos pessoais., Instrutores e equipamentos de segurança</t>
  </si>
  <si>
    <t>Skydiving (Fluxo de ar ascendente onde o vento anula a força da gravidade com a simulação de uma queda livre), Surf Indoor (Surf praticado em uma piscina com onda artificial)</t>
  </si>
  <si>
    <t>Cursos para iniciantes, Venda de material esportivo, equipamentos e acessórios</t>
  </si>
  <si>
    <t>Nenhuma das anteriores</t>
  </si>
  <si>
    <t>até 3 salários mínimos</t>
  </si>
  <si>
    <t>Parede de escalada (Parede vertical com saliências para apoiar mãos e pés durante a escalada), Slacklining (Fita unindo dois pontos fixos  para que caminhe e/ou se pratique manobras ao longo de seu curso), Skydiving (Fluxo de ar ascendente onde o vento anula a força da gravidade com a simulação de uma queda livre)</t>
  </si>
  <si>
    <t>Associação com programa de fidelização e bônus</t>
  </si>
  <si>
    <t>Diária Extremeland (Skate, Rapel, Escalada, Slackline) R$ 60,00</t>
  </si>
  <si>
    <t>Skydiving (Fluxo de ar ascendente onde o vento anula a força da gravidade com a simulação de uma queda livre), Marque essa opção também caso nunca tenha ouvido falar dessas atividades.</t>
  </si>
  <si>
    <t>Estacionamento com segurança, Equipe de assistência técnica para seus equipamentos esportivos pessoais</t>
  </si>
  <si>
    <t>Seção de Skydiving (R$ 85,00)</t>
  </si>
  <si>
    <t>Seção de Skydiving (R$ 85,00), Seção de Surf Indoor (R$ 100,00)</t>
  </si>
  <si>
    <t>Skate Half Pipe (Estrutura côncava em forma de "U" revestida em madeira de alta resistência), Parede de escalada (Parede vertical com saliências para apoiar mãos e pés durante a escalada), Rapel (Descida de estrutura vertical com auxílio de cordas e equipamentos de segurança), Slacklining (Fita unindo dois pontos fixos  para que caminhe e/ou se pratique manobras ao longo de seu curso), Skydiving (Fluxo de ar ascendente onde o vento anula a força da gravidade com a simulação de uma queda livre), Surf Indoor (Surf praticado em uma piscina com onda artificial)</t>
  </si>
  <si>
    <t>Equipe de assistência técnica para seus equipamentos esportivos pessoais, Vestiário com armários para guarda de objetos pessoais., Área verde</t>
  </si>
  <si>
    <t>Cursos para iniciantes, Realização de torneios com participação de atletas consagrados, Reserva de material e locação de espaço para eventos de grupo e corporativos, Associação com programa de fidelização e bônus</t>
  </si>
  <si>
    <t>Diária Extremeland (Skate, Rapel, Escalada, Slackline) R$ 60,00, Seção de Skydiving (R$ 85,00), Diária Extremeland + 1 Seção de Skydiving + 1 Seção de Surf Indoor livre (R$ 150,00)</t>
  </si>
  <si>
    <t>Slacklining (Fita unindo dois pontos fixos  para que caminhe e/ou se pratique manobras ao longo de seu curso)</t>
  </si>
  <si>
    <t>Skate Half Pipe (Estrutura côncava em forma de "U" revestida em madeira de alta resistência), Parede de escalada (Parede vertical com saliências para apoiar mãos e pés durante a escalada), Rapel (Descida de estrutura vertical com auxílio de cordas e equipamentos de segurança), Slacklining (Fita unindo dois pontos fixos  para que caminhe e/ou se pratique manobras ao longo de seu curso), Skydiving (Fluxo de ar ascendente onde o vento anula a força da gravidade com a simulação de uma queda livre)</t>
  </si>
  <si>
    <t>Diária Extremeland (Skate, Rapel, Escalada, Slackline) R$ 60,00, Seção de Skydiving (R$ 85,00)</t>
  </si>
  <si>
    <t>Rapel (Descida de estrutura vertical com auxílio de cordas e equipamentos de segurança), Skydiving (Fluxo de ar ascendente onde o vento anula a força da gravidade com a simulação de uma queda livre), Surf Indoor (Surf praticado em uma piscina com onda artificial)</t>
  </si>
  <si>
    <t>Surf Indoor (Surf praticado em uma piscina com onda artificial)</t>
  </si>
  <si>
    <t>Não praticaria em nenhuma situação.</t>
  </si>
  <si>
    <t>Equipe de assistência técnica para seus equipamentos esportivos pessoais, Vestiário com armários para guarda de objetos pessoais.</t>
  </si>
  <si>
    <t>Sim, e pelo menos um com idade entre 14 e 18 anos.</t>
  </si>
  <si>
    <t>Reserva de material e locação de espaço para eventos de grupo e corporativos</t>
  </si>
  <si>
    <t>Marque essa opção também caso nunca tenha ouvido falar dessas atividades.</t>
  </si>
  <si>
    <t>Equipe de assistência técnica para seus equipamentos esportivos pessoais, Área verde</t>
  </si>
  <si>
    <t>Diária Extremeland (Skate, Rapel, Escalada, Slackline) R$ 60,00, Seção de Skydiving (R$ 85,00), Seção de Surf Indoor (R$ 100,00)</t>
  </si>
  <si>
    <t>Skate Half Pipe (Estrutura côncava em forma de "U" revestida em madeira de alta resistência)</t>
  </si>
  <si>
    <t>Diária livre (R$ 250,00)</t>
  </si>
  <si>
    <t>de 15 a 18 anos</t>
  </si>
  <si>
    <t>Skydiving (Fluxo de ar ascendente onde o vento anula a força da gravidade com a simulação de uma queda livre)</t>
  </si>
  <si>
    <t>Metrô e ponto perto</t>
  </si>
  <si>
    <t>Diária Extremeland + 1 Seção de Skydiving + 1 Seção de Surf Indoor livre (R$ 150,00)</t>
  </si>
  <si>
    <t>Estacionamento com segurança, Equipe de assistência técnica para seus equipamentos esportivos pessoais, Vestiário com armários para guarda de objetos pessoais., Ambulatorio</t>
  </si>
  <si>
    <t>Parede de escalada (Parede vertical com saliências para apoiar mãos e pés durante a escalada)</t>
  </si>
  <si>
    <t>Estacionamento com segurança, Espaço para crianças com monitores, Equipe de assistência técnica para seus equipamentos esportivos pessoais</t>
  </si>
  <si>
    <t>Cursos para iniciantes, Realização de torneios com participação de atletas consagrados</t>
  </si>
  <si>
    <t>Skate Half Pipe (Estrutura côncava em forma de "U" revestida em madeira de alta resistência), Skydiving (Fluxo de ar ascendente onde o vento anula a força da gravidade com a simulação de uma queda livre)</t>
  </si>
  <si>
    <t>Rapel (Descida de estrutura vertical com auxílio de cordas e equipamentos de segurança), Skydiving (Fluxo de ar ascendente onde o vento anula a força da gravidade com a simulação de uma queda livre)</t>
  </si>
  <si>
    <t>Parede de escalada (Parede vertical com saliências para apoiar mãos e pés durante a escalada), Rapel (Descida de estrutura vertical com auxílio de cordas e equipamentos de segurança), Skydiving (Fluxo de ar ascendente onde o vento anula a força da gravidade com a simulação de uma queda livre), Surf Indoor (Surf praticado em uma piscina com onda artificial)</t>
  </si>
  <si>
    <t>Parede de escalada (Parede vertical com saliências para apoiar mãos e pés durante a escalada), Rapel (Descida de estrutura vertical com auxílio de cordas e equipamentos de segurança), Slacklining (Fita unindo dois pontos fixos  para que caminhe e/ou se pratique manobras ao longo de seu curso), Skydiving (Fluxo de ar ascendente onde o vento anula a força da gravidade com a simulação de uma queda livre), Surf Indoor (Surf praticado em uma piscina com onda artificial)</t>
  </si>
  <si>
    <t>Estacionamento com segurança, Equipe de assistência técnica para seus equipamentos esportivos pessoais, Área verde</t>
  </si>
  <si>
    <t>Skate Half Pipe (Estrutura côncava em forma de "U" revestida em madeira de alta resistência), Rapel (Descida de estrutura vertical com auxílio de cordas e equipamentos de segurança), Surf Indoor (Surf praticado em uma piscina com onda artificial)</t>
  </si>
  <si>
    <t>Espaço para crianças com monitores, Equipe de assistência técnica para seus equipamentos esportivos pessoais</t>
  </si>
  <si>
    <t>não praticaria</t>
  </si>
  <si>
    <t>Parede de escalada (Parede vertical com saliências para apoiar mãos e pés durante a escalada), Skydiving (Fluxo de ar ascendente onde o vento anula a força da gravidade com a simulação de uma queda livre), Surf Indoor (Surf praticado em uma piscina com onda artificial)</t>
  </si>
  <si>
    <t>Cursos para iniciantes, Reserva de material e locação de espaço para eventos de grupo e corporativos, Associação com programa de fidelização e bônus</t>
  </si>
  <si>
    <t>Cursos para iniciantes, Reserva de material e locação de espaço para eventos de grupo e corporativos</t>
  </si>
  <si>
    <t>Parede de escalada (Parede vertical com saliências para apoiar mãos e pés durante a escalada), Rapel (Descida de estrutura vertical com auxílio de cordas e equipamentos de segurança), Skydiving (Fluxo de ar ascendente onde o vento anula a força da gravidade com a simulação de uma queda livre)</t>
  </si>
  <si>
    <t>Skate Half Pipe (Estrutura côncava em forma de "U" revestida em madeira de alta resistência), Parede de escalada (Parede vertical com saliências para apoiar mãos e pés durante a escalada), Rapel (Descida de estrutura vertical com auxílio de cordas e equipamentos de segurança)</t>
  </si>
  <si>
    <t>Parede de escalada (Parede vertical com saliências para apoiar mãos e pés durante a escalada), Rapel (Descida de estrutura vertical com auxílio de cordas e equipamentos de segurança)</t>
  </si>
  <si>
    <t>Cursos para iniciantes, aluguel de equipamentos</t>
  </si>
  <si>
    <t>Espaço para crianças com monitores</t>
  </si>
  <si>
    <t>Skate Half Pipe (Estrutura côncava em forma de "U" revestida em madeira de alta resistência), Slacklining (Fita unindo dois pontos fixos  para que caminhe e/ou se pratique manobras ao longo de seu curso)</t>
  </si>
  <si>
    <t>Parede de escalada (Parede vertical com saliências para apoiar mãos e pés durante a escalada), Skydiving (Fluxo de ar ascendente onde o vento anula a força da gravidade com a simulação de uma queda livre)</t>
  </si>
  <si>
    <t>Realização de torneios com participação de atletas consagrados</t>
  </si>
  <si>
    <t>Seção de Surf Indoor (R$ 100,00), Diária Extremeland + 1 Seção de Skydiving + 1 Seção de Surf Indoor livre (R$ 150,00)</t>
  </si>
  <si>
    <t>Cursos para iniciantes, Realização de torneios com participação de atletas consagrados, Venda de material esportivo, equipamentos e acessórios</t>
  </si>
  <si>
    <t>Seção de Skydiving (R$ 85,00), Diária Extremeland + 1 Seção de Skydiving + 1 Seção de Surf Indoor livre (R$ 150,00)</t>
  </si>
  <si>
    <t>Rapel (Descida de estrutura vertical com auxílio de cordas e equipamentos de segurança), Surf Indoor (Surf praticado em uma piscina com onda artificial)</t>
  </si>
  <si>
    <t>Estacionamento com segurança, Espaço para crianças com monitores, Área verde</t>
  </si>
  <si>
    <t>Seção de Surf Indoor (R$ 100,00)</t>
  </si>
  <si>
    <t>Espaço para crianças com monitores, Vestiário com armários para guarda de objetos pessoais.</t>
  </si>
  <si>
    <t>Skate Half Pipe (Estrutura côncava em forma de "U" revestida em madeira de alta resistência), Rapel (Descida de estrutura vertical com auxílio de cordas e equipamentos de segurança), Slacklining (Fita unindo dois pontos fixos  para que caminhe e/ou se pratique manobras ao longo de seu curso)</t>
  </si>
  <si>
    <t>Parede de escalada (Parede vertical com saliências para apoiar mãos e pés durante a escalada), Slacklining (Fita unindo dois pontos fixos  para que caminhe e/ou se pratique manobras ao longo de seu curso)</t>
  </si>
  <si>
    <t>Parede de escalada (Parede vertical com saliências para apoiar mãos e pés durante a escalada), Rapel (Descida de estrutura vertical com auxílio de cordas e equipamentos de segurança), Slacklining (Fita unindo dois pontos fixos  para que caminhe e/ou se pratique manobras ao longo de seu curso), Surf Indoor (Surf praticado em uma piscina com onda artificial)</t>
  </si>
  <si>
    <t>Diária Extremeland (Skate, Rapel, Escalada, Slackline) R$ 60,00, Seção de Surf Indoor (R$ 100,00), Diária Extremeland + 1 Seção de Skydiving + 1 Seção de Surf Indoor livre (R$ 150,00)</t>
  </si>
  <si>
    <t>Estacionamento com segurança, Equipe de assistência técnica para seus equipamentos esportivos pessoais, Vestiário com armários para guarda de objetos pessoais., Instrutores e equipamentos de segurança</t>
  </si>
  <si>
    <t>Estacionamento com segurança, Vestiário com armários para guarda de objetos pessoais., Área verde</t>
  </si>
  <si>
    <t>Skate Half Pipe (Estrutura côncava em forma de "U" revestida em madeira de alta resistência), Parede de escalada (Parede vertical com saliências para apoiar mãos e pés durante a escalada), Skydiving (Fluxo de ar ascendente onde o vento anula a força da gravidade com a simulação de uma queda livre), Surf Indoor (Surf praticado em uma piscina com onda artificial)</t>
  </si>
  <si>
    <t>Reserva de material e locação de espaço para eventos de grupo e corporativos, Associação com programa de fidelização e bônus</t>
  </si>
  <si>
    <t>Diária R$35,00 mensalidade 150,00</t>
  </si>
  <si>
    <t>Skate Half Pipe (Estrutura côncava em forma de "U" revestida em madeira de alta resistência), Skydiving (Fluxo de ar ascendente onde o vento anula a força da gravidade com a simulação de uma queda livre), Surf Indoor (Surf praticado em uma piscina com onda artificial)</t>
  </si>
  <si>
    <t>Diária Extremeland (Skate, Rapel, Escalada, Slackline) R$ 60,00, Seção de Skydiving (R$ 85,00), Diária R$35,00 mensalidade 150,00</t>
  </si>
  <si>
    <t>alguma em que eu pudesse pagar apenas pela escalada e slackline</t>
  </si>
  <si>
    <t>Diária Extremeland (Skate, Rapel, Escalada, Slackline) R$ 60,00, Seção de Surf Indoor (R$ 100,00)</t>
  </si>
  <si>
    <t>Realização de torneios com participação de atletas consagrados, Venda de material esportivo, equipamentos e acessórios</t>
  </si>
  <si>
    <t>Slacklining (Fita unindo dois pontos fixos  para que caminhe e/ou se pratique manobras ao longo de seu curso), Skydiving (Fluxo de ar ascendente onde o vento anula a força da gravidade com a simulação de uma queda livre), Surf Indoor (Surf praticado em uma piscina com onda artificial)</t>
  </si>
  <si>
    <t>Rapel (Descida de estrutura vertical com auxílio de cordas e equipamentos de segurança), Slacklining (Fita unindo dois pontos fixos  para que caminhe e/ou se pratique manobras ao longo de seu curso), Skydiving (Fluxo de ar ascendente onde o vento anula a força da gravidade com a simulação de uma queda livre)</t>
  </si>
  <si>
    <t>Diária Extremeland (Skate, Rapel, Escalada, Slackline) R$ 60,00, Diária Extremeland + 1 Seção de Skydiving + 1 Seção de Surf Indoor livre (R$ 150,00)</t>
  </si>
  <si>
    <t>Cursos para iniciantes, Realização de torneios com participação de atletas consagrados, Venda de material esportivo, equipamentos e acessórios, Reserva de material e locação de espaço para eventos de grupo e corporativos, Associação com programa de fidelização e bônus, Paintball. Faço parte de time, tenho trocentos amigos que gostam, mas todo campo é longe de SP. Se for bom está quase em outro DDD.</t>
  </si>
  <si>
    <t>Espaço para crianças com monitores, Vestiário com armários para guarda de objetos pessoais., Área verde, Lanchonete</t>
  </si>
  <si>
    <t>Equipe de assistência técnica para seus equipamentos esportivos pessoais, Vestiário com armários para guarda de objetos pessoais., Área verde, Ducha</t>
  </si>
  <si>
    <t>Estacionamento com segurança, Equipe de assistência técnica para seus equipamentos esportivos pessoais, Vestiário com armários para guarda de objetos pessoais., lanchonete</t>
  </si>
  <si>
    <t>Estacionamento com segurança, Espaço para crianças com monitores, Equipe de assistência técnica para seus equipamentos esportivos pessoais, Vestiário com armários para guarda de objetos pessoais., Área verde</t>
  </si>
  <si>
    <t>Espaço para crianças com monitores, Vestiário com armários para guarda de objetos pessoais., Área verde</t>
  </si>
  <si>
    <t>Diária restrita a uma atividade qualquer (até R$ 75,00)</t>
  </si>
  <si>
    <t xml:space="preserve"> Surf Indoor (Surf praticado em uma piscina com onda artificial)</t>
  </si>
  <si>
    <t xml:space="preserve"> Sky diving (Fluxo de ar ascendente onde o vento anula a força da gravidade com a simulação de uma queda livre)</t>
  </si>
  <si>
    <t xml:space="preserve"> Parede de escalada (Parede vertical com saliências para apoiar mãos e pés durante a escalada)</t>
  </si>
  <si>
    <t xml:space="preserve"> Rapel (Descida de estrutura vertical com auxílio de cordas e equipamentos de segurança)</t>
  </si>
  <si>
    <t xml:space="preserve"> Slack lining (Fita unindo dois pontos fixos  para que caminhe e/ou se pratique manobras ao longo de seu curso)</t>
  </si>
  <si>
    <t xml:space="preserve"> Slacklining (Fita unindo dois pontos fixos  para que caminhe e/ou se pratique manobras ao longo de seu curso)</t>
  </si>
  <si>
    <t xml:space="preserve"> Skydiving (Fluxo de ar ascendente onde o vento anula a força da gravidade com a simulação de uma queda livre)</t>
  </si>
  <si>
    <t xml:space="preserve"> Marque essa opção também caso nunca tenha ouvido falar dessas atividades.</t>
  </si>
  <si>
    <t>Escolhas</t>
  </si>
  <si>
    <t>após 5 anos.</t>
  </si>
  <si>
    <t>equivale à máxima exposição do caixa (mês 12). O primeiro fluxo de caixa acumulado positivo ocorre em aproximadamente 3 anos (mês 35).</t>
  </si>
  <si>
    <t>Diretor Operaconal/ Financeiro</t>
  </si>
  <si>
    <r>
      <t xml:space="preserve">Utilização </t>
    </r>
    <r>
      <rPr>
        <b/>
        <u/>
        <sz val="11"/>
        <color theme="0"/>
        <rFont val="Calibri"/>
        <family val="2"/>
      </rPr>
      <t>máxima</t>
    </r>
    <r>
      <rPr>
        <b/>
        <sz val="11"/>
        <color theme="0"/>
        <rFont val="Calibri"/>
        <family val="2"/>
      </rPr>
      <t xml:space="preserve"> dos aparelhos dinâmicos (surf e sky)*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</si>
</sst>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_(&quot;R$ &quot;* #,##0.00_);_(&quot;R$ &quot;* \(#,##0.00\);_(&quot;R$ &quot;* &quot;-&quot;??_);_(@_)"/>
    <numFmt numFmtId="168" formatCode="_-* #,##0_-;\-* #,##0_-;_-* &quot;-&quot;??_-;_-@_-"/>
    <numFmt numFmtId="169" formatCode="_(* #,##0_);_(* \(#,##0\);_(* &quot;-&quot;??_);_(@_)"/>
    <numFmt numFmtId="170" formatCode="m/d/yyyy\ h:mm:ss;@"/>
  </numFmts>
  <fonts count="20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12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indexed="18"/>
      <name val="Calibri"/>
      <family val="2"/>
    </font>
    <font>
      <i/>
      <u/>
      <sz val="11"/>
      <name val="Calibri"/>
      <family val="2"/>
    </font>
    <font>
      <b/>
      <sz val="11"/>
      <color indexed="10"/>
      <name val="Calibri"/>
      <family val="2"/>
    </font>
    <font>
      <b/>
      <u/>
      <sz val="11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30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62">
    <xf numFmtId="0" fontId="0" fillId="0" borderId="0" xfId="0"/>
    <xf numFmtId="165" fontId="0" fillId="0" borderId="5" xfId="1" applyFont="1" applyBorder="1"/>
    <xf numFmtId="165" fontId="3" fillId="0" borderId="0" xfId="1" applyFont="1" applyFill="1" applyBorder="1"/>
    <xf numFmtId="0" fontId="3" fillId="2" borderId="0" xfId="0" applyFont="1" applyFill="1"/>
    <xf numFmtId="165" fontId="3" fillId="2" borderId="0" xfId="1" applyFont="1" applyFill="1"/>
    <xf numFmtId="0" fontId="3" fillId="0" borderId="0" xfId="0" applyFont="1" applyFill="1"/>
    <xf numFmtId="165" fontId="3" fillId="0" borderId="0" xfId="1" applyFont="1" applyFill="1"/>
    <xf numFmtId="0" fontId="3" fillId="0" borderId="0" xfId="0" applyFont="1" applyFill="1" applyBorder="1"/>
    <xf numFmtId="0" fontId="0" fillId="0" borderId="0" xfId="0" applyFont="1"/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16" xfId="0" applyFont="1" applyBorder="1"/>
    <xf numFmtId="0" fontId="0" fillId="0" borderId="5" xfId="0" applyFont="1" applyBorder="1"/>
    <xf numFmtId="0" fontId="0" fillId="0" borderId="0" xfId="0" applyFont="1" applyBorder="1"/>
    <xf numFmtId="0" fontId="0" fillId="0" borderId="0" xfId="0" applyFont="1" applyAlignment="1">
      <alignment horizontal="left"/>
    </xf>
    <xf numFmtId="165" fontId="0" fillId="0" borderId="5" xfId="0" applyNumberFormat="1" applyFont="1" applyBorder="1"/>
    <xf numFmtId="165" fontId="0" fillId="0" borderId="0" xfId="0" applyNumberFormat="1" applyFont="1"/>
    <xf numFmtId="0" fontId="0" fillId="0" borderId="0" xfId="0" applyAlignment="1">
      <alignment wrapText="1"/>
    </xf>
    <xf numFmtId="0" fontId="6" fillId="11" borderId="37" xfId="0" applyFont="1" applyFill="1" applyBorder="1" applyAlignment="1">
      <alignment horizontal="center" shrinkToFit="1"/>
    </xf>
    <xf numFmtId="0" fontId="6" fillId="11" borderId="38" xfId="0" applyFont="1" applyFill="1" applyBorder="1" applyAlignment="1">
      <alignment horizontal="center" shrinkToFit="1"/>
    </xf>
    <xf numFmtId="0" fontId="6" fillId="11" borderId="39" xfId="0" applyFont="1" applyFill="1" applyBorder="1" applyAlignment="1">
      <alignment horizontal="center" shrinkToFit="1"/>
    </xf>
    <xf numFmtId="170" fontId="0" fillId="10" borderId="40" xfId="0" applyNumberFormat="1" applyFill="1" applyBorder="1" applyAlignment="1">
      <alignment shrinkToFit="1"/>
    </xf>
    <xf numFmtId="0" fontId="0" fillId="10" borderId="41" xfId="0" applyFill="1" applyBorder="1" applyAlignment="1">
      <alignment shrinkToFit="1"/>
    </xf>
    <xf numFmtId="0" fontId="0" fillId="10" borderId="42" xfId="0" applyFill="1" applyBorder="1" applyAlignment="1">
      <alignment shrinkToFit="1"/>
    </xf>
    <xf numFmtId="170" fontId="0" fillId="10" borderId="43" xfId="0" applyNumberFormat="1" applyFill="1" applyBorder="1" applyAlignment="1">
      <alignment shrinkToFit="1"/>
    </xf>
    <xf numFmtId="0" fontId="0" fillId="10" borderId="44" xfId="0" applyFill="1" applyBorder="1" applyAlignment="1">
      <alignment shrinkToFit="1"/>
    </xf>
    <xf numFmtId="0" fontId="0" fillId="10" borderId="45" xfId="0" applyFill="1" applyBorder="1" applyAlignment="1">
      <alignment shrinkToFit="1"/>
    </xf>
    <xf numFmtId="0" fontId="0" fillId="10" borderId="41" xfId="0" applyFill="1" applyBorder="1" applyAlignment="1">
      <alignment horizontal="left"/>
    </xf>
    <xf numFmtId="0" fontId="0" fillId="0" borderId="41" xfId="0" applyBorder="1"/>
    <xf numFmtId="0" fontId="0" fillId="10" borderId="0" xfId="0" applyFill="1" applyBorder="1" applyAlignment="1">
      <alignment horizontal="left"/>
    </xf>
    <xf numFmtId="0" fontId="0" fillId="0" borderId="44" xfId="0" applyBorder="1"/>
    <xf numFmtId="9" fontId="0" fillId="0" borderId="41" xfId="0" applyNumberFormat="1" applyBorder="1"/>
    <xf numFmtId="0" fontId="0" fillId="0" borderId="0" xfId="0" applyBorder="1"/>
    <xf numFmtId="0" fontId="3" fillId="0" borderId="0" xfId="0" applyFont="1"/>
    <xf numFmtId="0" fontId="0" fillId="0" borderId="0" xfId="0" applyFont="1" applyAlignment="1"/>
    <xf numFmtId="0" fontId="10" fillId="0" borderId="0" xfId="0" applyFont="1"/>
    <xf numFmtId="0" fontId="10" fillId="0" borderId="0" xfId="0" applyFont="1" applyFill="1"/>
    <xf numFmtId="0" fontId="10" fillId="0" borderId="0" xfId="0" applyFont="1" applyFill="1" applyBorder="1"/>
    <xf numFmtId="0" fontId="11" fillId="0" borderId="0" xfId="0" applyFont="1" applyBorder="1"/>
    <xf numFmtId="0" fontId="11" fillId="0" borderId="0" xfId="0" applyFont="1"/>
    <xf numFmtId="0" fontId="10" fillId="0" borderId="0" xfId="4" applyFont="1"/>
    <xf numFmtId="0" fontId="10" fillId="0" borderId="0" xfId="4" applyFont="1" applyFill="1"/>
    <xf numFmtId="0" fontId="10" fillId="0" borderId="0" xfId="4" applyFont="1" applyFill="1" applyBorder="1"/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165" fontId="0" fillId="6" borderId="5" xfId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/>
    <xf numFmtId="4" fontId="0" fillId="6" borderId="5" xfId="0" applyNumberFormat="1" applyFont="1" applyFill="1" applyBorder="1" applyAlignment="1">
      <alignment horizontal="left"/>
    </xf>
    <xf numFmtId="4" fontId="0" fillId="0" borderId="0" xfId="0" applyNumberFormat="1" applyFont="1" applyFill="1"/>
    <xf numFmtId="4" fontId="0" fillId="4" borderId="0" xfId="0" applyNumberFormat="1" applyFont="1" applyFill="1"/>
    <xf numFmtId="4" fontId="10" fillId="6" borderId="5" xfId="0" applyNumberFormat="1" applyFont="1" applyFill="1" applyBorder="1" applyAlignment="1">
      <alignment horizontal="left"/>
    </xf>
    <xf numFmtId="4" fontId="0" fillId="0" borderId="0" xfId="0" applyNumberFormat="1" applyFont="1"/>
    <xf numFmtId="167" fontId="3" fillId="0" borderId="0" xfId="0" applyNumberFormat="1" applyFont="1" applyFill="1"/>
    <xf numFmtId="0" fontId="3" fillId="4" borderId="0" xfId="0" applyFont="1" applyFill="1"/>
    <xf numFmtId="9" fontId="0" fillId="0" borderId="0" xfId="0" applyNumberFormat="1" applyFont="1"/>
    <xf numFmtId="0" fontId="9" fillId="9" borderId="34" xfId="0" applyFont="1" applyFill="1" applyBorder="1" applyAlignment="1">
      <alignment horizontal="left"/>
    </xf>
    <xf numFmtId="0" fontId="3" fillId="3" borderId="0" xfId="0" applyFont="1" applyFill="1"/>
    <xf numFmtId="4" fontId="0" fillId="6" borderId="5" xfId="0" applyNumberFormat="1" applyFont="1" applyFill="1" applyBorder="1" applyAlignment="1"/>
    <xf numFmtId="0" fontId="11" fillId="6" borderId="5" xfId="0" applyFont="1" applyFill="1" applyBorder="1" applyAlignment="1">
      <alignment horizontal="left"/>
    </xf>
    <xf numFmtId="0" fontId="10" fillId="6" borderId="5" xfId="0" applyFont="1" applyFill="1" applyBorder="1" applyAlignment="1">
      <alignment horizontal="left"/>
    </xf>
    <xf numFmtId="0" fontId="9" fillId="9" borderId="5" xfId="0" applyFont="1" applyFill="1" applyBorder="1"/>
    <xf numFmtId="167" fontId="0" fillId="0" borderId="0" xfId="0" applyNumberFormat="1" applyFont="1"/>
    <xf numFmtId="167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9" fillId="9" borderId="5" xfId="0" applyFont="1" applyFill="1" applyBorder="1" applyAlignment="1">
      <alignment horizontal="left"/>
    </xf>
    <xf numFmtId="165" fontId="12" fillId="0" borderId="0" xfId="0" applyNumberFormat="1" applyFont="1" applyFill="1"/>
    <xf numFmtId="0" fontId="9" fillId="9" borderId="0" xfId="0" applyFont="1" applyFill="1" applyBorder="1"/>
    <xf numFmtId="0" fontId="10" fillId="0" borderId="29" xfId="4" applyFont="1" applyBorder="1"/>
    <xf numFmtId="0" fontId="10" fillId="0" borderId="29" xfId="4" applyFont="1" applyFill="1" applyBorder="1"/>
    <xf numFmtId="17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1" fillId="6" borderId="5" xfId="4" applyFont="1" applyFill="1" applyBorder="1" applyAlignment="1">
      <alignment horizontal="left"/>
    </xf>
    <xf numFmtId="164" fontId="10" fillId="0" borderId="5" xfId="4" applyNumberFormat="1" applyFont="1" applyFill="1" applyBorder="1" applyAlignment="1">
      <alignment horizontal="center"/>
    </xf>
    <xf numFmtId="164" fontId="13" fillId="0" borderId="0" xfId="4" applyNumberFormat="1" applyFont="1" applyFill="1" applyBorder="1" applyAlignment="1">
      <alignment horizontal="center"/>
    </xf>
    <xf numFmtId="0" fontId="10" fillId="6" borderId="5" xfId="4" applyFont="1" applyFill="1" applyBorder="1" applyAlignment="1">
      <alignment horizontal="left"/>
    </xf>
    <xf numFmtId="169" fontId="0" fillId="0" borderId="5" xfId="1" applyNumberFormat="1" applyFont="1" applyBorder="1"/>
    <xf numFmtId="0" fontId="10" fillId="6" borderId="9" xfId="4" applyFont="1" applyFill="1" applyBorder="1" applyAlignment="1">
      <alignment horizontal="left"/>
    </xf>
    <xf numFmtId="0" fontId="10" fillId="0" borderId="0" xfId="4" applyFont="1" applyFill="1" applyBorder="1" applyAlignment="1">
      <alignment horizontal="right"/>
    </xf>
    <xf numFmtId="0" fontId="10" fillId="0" borderId="0" xfId="4" applyFont="1" applyFill="1" applyBorder="1" applyAlignment="1"/>
    <xf numFmtId="0" fontId="11" fillId="0" borderId="5" xfId="4" applyFont="1" applyFill="1" applyBorder="1"/>
    <xf numFmtId="0" fontId="11" fillId="0" borderId="0" xfId="4" applyFont="1" applyFill="1" applyBorder="1"/>
    <xf numFmtId="166" fontId="14" fillId="0" borderId="0" xfId="4" applyNumberFormat="1" applyFont="1" applyFill="1" applyBorder="1"/>
    <xf numFmtId="166" fontId="14" fillId="0" borderId="0" xfId="2" applyNumberFormat="1" applyFont="1" applyFill="1" applyBorder="1" applyAlignment="1">
      <alignment horizontal="center"/>
    </xf>
    <xf numFmtId="0" fontId="10" fillId="10" borderId="5" xfId="4" applyFont="1" applyFill="1" applyBorder="1" applyAlignment="1">
      <alignment horizontal="left"/>
    </xf>
    <xf numFmtId="165" fontId="0" fillId="0" borderId="9" xfId="1" applyFont="1" applyBorder="1"/>
    <xf numFmtId="0" fontId="10" fillId="0" borderId="29" xfId="4" applyFont="1" applyFill="1" applyBorder="1" applyAlignment="1">
      <alignment horizontal="left"/>
    </xf>
    <xf numFmtId="166" fontId="14" fillId="0" borderId="29" xfId="2" applyNumberFormat="1" applyFont="1" applyFill="1" applyBorder="1" applyAlignment="1">
      <alignment horizontal="center"/>
    </xf>
    <xf numFmtId="164" fontId="10" fillId="0" borderId="0" xfId="4" applyNumberFormat="1" applyFont="1" applyFill="1" applyBorder="1"/>
    <xf numFmtId="0" fontId="10" fillId="0" borderId="23" xfId="4" applyFont="1" applyBorder="1"/>
    <xf numFmtId="0" fontId="10" fillId="0" borderId="22" xfId="4" applyFont="1" applyFill="1" applyBorder="1"/>
    <xf numFmtId="166" fontId="11" fillId="0" borderId="0" xfId="4" applyNumberFormat="1" applyFont="1" applyFill="1" applyBorder="1"/>
    <xf numFmtId="0" fontId="11" fillId="0" borderId="5" xfId="4" applyFont="1" applyFill="1" applyBorder="1" applyAlignment="1">
      <alignment horizontal="left"/>
    </xf>
    <xf numFmtId="164" fontId="10" fillId="0" borderId="5" xfId="4" applyNumberFormat="1" applyFont="1" applyFill="1" applyBorder="1"/>
    <xf numFmtId="0" fontId="10" fillId="0" borderId="5" xfId="4" applyFont="1" applyFill="1" applyBorder="1" applyAlignment="1">
      <alignment horizontal="left"/>
    </xf>
    <xf numFmtId="0" fontId="12" fillId="0" borderId="0" xfId="4" applyFont="1"/>
    <xf numFmtId="0" fontId="10" fillId="0" borderId="15" xfId="4" applyFont="1" applyBorder="1"/>
    <xf numFmtId="0" fontId="11" fillId="0" borderId="5" xfId="4" applyFont="1" applyFill="1" applyBorder="1" applyAlignment="1">
      <alignment horizontal="right"/>
    </xf>
    <xf numFmtId="164" fontId="13" fillId="0" borderId="5" xfId="4" applyNumberFormat="1" applyFont="1" applyFill="1" applyBorder="1" applyAlignment="1">
      <alignment horizontal="center"/>
    </xf>
    <xf numFmtId="0" fontId="10" fillId="0" borderId="5" xfId="4" applyFont="1" applyFill="1" applyBorder="1" applyAlignment="1">
      <alignment horizontal="right"/>
    </xf>
    <xf numFmtId="0" fontId="10" fillId="6" borderId="5" xfId="0" applyFont="1" applyFill="1" applyBorder="1"/>
    <xf numFmtId="165" fontId="0" fillId="0" borderId="0" xfId="1" applyFont="1" applyFill="1" applyBorder="1"/>
    <xf numFmtId="0" fontId="0" fillId="0" borderId="29" xfId="0" applyFont="1" applyBorder="1"/>
    <xf numFmtId="4" fontId="0" fillId="0" borderId="5" xfId="0" applyNumberFormat="1" applyFont="1" applyBorder="1"/>
    <xf numFmtId="0" fontId="10" fillId="6" borderId="4" xfId="0" applyFont="1" applyFill="1" applyBorder="1" applyAlignment="1">
      <alignment horizontal="left"/>
    </xf>
    <xf numFmtId="165" fontId="0" fillId="0" borderId="5" xfId="1" applyFont="1" applyFill="1" applyBorder="1"/>
    <xf numFmtId="165" fontId="0" fillId="0" borderId="0" xfId="1" applyFont="1" applyBorder="1"/>
    <xf numFmtId="0" fontId="0" fillId="0" borderId="32" xfId="0" applyFont="1" applyBorder="1"/>
    <xf numFmtId="0" fontId="0" fillId="6" borderId="5" xfId="0" applyFont="1" applyFill="1" applyBorder="1"/>
    <xf numFmtId="165" fontId="0" fillId="0" borderId="5" xfId="0" applyNumberFormat="1" applyFont="1" applyFill="1" applyBorder="1"/>
    <xf numFmtId="43" fontId="0" fillId="0" borderId="0" xfId="0" applyNumberFormat="1" applyFont="1"/>
    <xf numFmtId="0" fontId="10" fillId="6" borderId="16" xfId="0" applyFont="1" applyFill="1" applyBorder="1" applyAlignment="1">
      <alignment horizontal="left"/>
    </xf>
    <xf numFmtId="165" fontId="0" fillId="0" borderId="24" xfId="1" applyFont="1" applyBorder="1"/>
    <xf numFmtId="0" fontId="10" fillId="6" borderId="30" xfId="0" applyFont="1" applyFill="1" applyBorder="1" applyAlignment="1">
      <alignment horizontal="left"/>
    </xf>
    <xf numFmtId="0" fontId="10" fillId="6" borderId="18" xfId="0" applyFont="1" applyFill="1" applyBorder="1" applyAlignment="1">
      <alignment horizontal="left"/>
    </xf>
    <xf numFmtId="4" fontId="10" fillId="0" borderId="19" xfId="0" applyNumberFormat="1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9" fillId="9" borderId="21" xfId="0" applyFont="1" applyFill="1" applyBorder="1" applyAlignment="1">
      <alignment horizontal="left"/>
    </xf>
    <xf numFmtId="0" fontId="9" fillId="9" borderId="2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68" fontId="0" fillId="0" borderId="0" xfId="0" applyNumberFormat="1" applyFont="1" applyFill="1"/>
    <xf numFmtId="0" fontId="0" fillId="0" borderId="0" xfId="0" applyFont="1" applyFill="1" applyAlignment="1">
      <alignment horizontal="center"/>
    </xf>
    <xf numFmtId="1" fontId="0" fillId="0" borderId="0" xfId="0" applyNumberFormat="1" applyFont="1" applyFill="1"/>
    <xf numFmtId="0" fontId="0" fillId="0" borderId="23" xfId="0" applyFont="1" applyFill="1" applyBorder="1"/>
    <xf numFmtId="0" fontId="0" fillId="0" borderId="0" xfId="0" applyFont="1" applyAlignment="1">
      <alignment horizontal="center"/>
    </xf>
    <xf numFmtId="165" fontId="0" fillId="0" borderId="0" xfId="1" applyFont="1" applyFill="1"/>
    <xf numFmtId="9" fontId="0" fillId="0" borderId="0" xfId="5" applyFont="1"/>
    <xf numFmtId="4" fontId="0" fillId="0" borderId="26" xfId="0" applyNumberFormat="1" applyFont="1" applyBorder="1"/>
    <xf numFmtId="165" fontId="0" fillId="0" borderId="0" xfId="0" applyNumberFormat="1" applyFont="1" applyFill="1"/>
    <xf numFmtId="3" fontId="0" fillId="0" borderId="0" xfId="0" applyNumberFormat="1" applyFont="1"/>
    <xf numFmtId="4" fontId="0" fillId="0" borderId="20" xfId="0" applyNumberFormat="1" applyFont="1" applyBorder="1"/>
    <xf numFmtId="0" fontId="0" fillId="0" borderId="0" xfId="0" applyFont="1" applyAlignment="1">
      <alignment wrapText="1"/>
    </xf>
    <xf numFmtId="0" fontId="0" fillId="5" borderId="23" xfId="0" applyFont="1" applyFill="1" applyBorder="1"/>
    <xf numFmtId="4" fontId="0" fillId="5" borderId="0" xfId="0" applyNumberFormat="1" applyFont="1" applyFill="1" applyBorder="1"/>
    <xf numFmtId="4" fontId="0" fillId="5" borderId="24" xfId="0" applyNumberFormat="1" applyFont="1" applyFill="1" applyBorder="1"/>
    <xf numFmtId="9" fontId="0" fillId="5" borderId="0" xfId="5" applyFont="1" applyFill="1" applyBorder="1"/>
    <xf numFmtId="9" fontId="0" fillId="5" borderId="24" xfId="5" applyFont="1" applyFill="1" applyBorder="1"/>
    <xf numFmtId="0" fontId="0" fillId="5" borderId="25" xfId="0" applyFont="1" applyFill="1" applyBorder="1"/>
    <xf numFmtId="4" fontId="0" fillId="5" borderId="20" xfId="0" applyNumberFormat="1" applyFont="1" applyFill="1" applyBorder="1"/>
    <xf numFmtId="4" fontId="0" fillId="5" borderId="26" xfId="0" applyNumberFormat="1" applyFont="1" applyFill="1" applyBorder="1"/>
    <xf numFmtId="0" fontId="9" fillId="12" borderId="21" xfId="0" applyFont="1" applyFill="1" applyBorder="1"/>
    <xf numFmtId="0" fontId="9" fillId="12" borderId="27" xfId="0" applyFont="1" applyFill="1" applyBorder="1" applyAlignment="1">
      <alignment horizontal="center"/>
    </xf>
    <xf numFmtId="0" fontId="9" fillId="12" borderId="22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left"/>
    </xf>
    <xf numFmtId="0" fontId="9" fillId="12" borderId="2" xfId="0" applyFont="1" applyFill="1" applyBorder="1" applyAlignment="1">
      <alignment horizontal="center" vertical="center"/>
    </xf>
    <xf numFmtId="0" fontId="9" fillId="12" borderId="15" xfId="0" applyFont="1" applyFill="1" applyBorder="1"/>
    <xf numFmtId="165" fontId="9" fillId="12" borderId="15" xfId="1" applyFont="1" applyFill="1" applyBorder="1"/>
    <xf numFmtId="0" fontId="9" fillId="12" borderId="10" xfId="0" applyFont="1" applyFill="1" applyBorder="1" applyAlignment="1">
      <alignment horizontal="left"/>
    </xf>
    <xf numFmtId="0" fontId="9" fillId="12" borderId="11" xfId="0" applyFont="1" applyFill="1" applyBorder="1" applyAlignment="1">
      <alignment horizontal="center" vertical="center"/>
    </xf>
    <xf numFmtId="0" fontId="9" fillId="12" borderId="5" xfId="0" applyFont="1" applyFill="1" applyBorder="1"/>
    <xf numFmtId="165" fontId="9" fillId="12" borderId="5" xfId="1" applyFont="1" applyFill="1" applyBorder="1"/>
    <xf numFmtId="0" fontId="9" fillId="12" borderId="5" xfId="0" applyFont="1" applyFill="1" applyBorder="1" applyAlignment="1">
      <alignment horizontal="left"/>
    </xf>
    <xf numFmtId="0" fontId="9" fillId="12" borderId="5" xfId="0" applyFont="1" applyFill="1" applyBorder="1" applyAlignment="1">
      <alignment horizontal="center"/>
    </xf>
    <xf numFmtId="165" fontId="9" fillId="12" borderId="5" xfId="0" applyNumberFormat="1" applyFont="1" applyFill="1" applyBorder="1" applyAlignment="1">
      <alignment horizontal="right"/>
    </xf>
    <xf numFmtId="0" fontId="9" fillId="9" borderId="10" xfId="0" applyFont="1" applyFill="1" applyBorder="1" applyAlignment="1">
      <alignment horizontal="left"/>
    </xf>
    <xf numFmtId="0" fontId="9" fillId="9" borderId="11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165" fontId="9" fillId="12" borderId="13" xfId="1" applyFont="1" applyFill="1" applyBorder="1"/>
    <xf numFmtId="0" fontId="9" fillId="12" borderId="12" xfId="0" applyFont="1" applyFill="1" applyBorder="1" applyAlignment="1">
      <alignment horizontal="left"/>
    </xf>
    <xf numFmtId="0" fontId="9" fillId="9" borderId="23" xfId="0" applyFont="1" applyFill="1" applyBorder="1" applyAlignment="1">
      <alignment horizontal="left"/>
    </xf>
    <xf numFmtId="0" fontId="9" fillId="9" borderId="0" xfId="0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center" vertical="center"/>
    </xf>
    <xf numFmtId="0" fontId="9" fillId="12" borderId="31" xfId="0" applyFont="1" applyFill="1" applyBorder="1" applyAlignment="1">
      <alignment horizontal="left"/>
    </xf>
    <xf numFmtId="165" fontId="9" fillId="12" borderId="14" xfId="1" applyFont="1" applyFill="1" applyBorder="1"/>
    <xf numFmtId="0" fontId="9" fillId="9" borderId="1" xfId="0" applyFont="1" applyFill="1" applyBorder="1" applyAlignment="1">
      <alignment horizontal="left"/>
    </xf>
    <xf numFmtId="0" fontId="9" fillId="9" borderId="2" xfId="0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horizontal="left"/>
    </xf>
    <xf numFmtId="165" fontId="9" fillId="12" borderId="8" xfId="1" applyFont="1" applyFill="1" applyBorder="1"/>
    <xf numFmtId="0" fontId="9" fillId="9" borderId="19" xfId="0" applyFont="1" applyFill="1" applyBorder="1"/>
    <xf numFmtId="0" fontId="9" fillId="9" borderId="19" xfId="0" applyFont="1" applyFill="1" applyBorder="1" applyAlignment="1">
      <alignment horizontal="center"/>
    </xf>
    <xf numFmtId="0" fontId="9" fillId="12" borderId="9" xfId="0" applyFont="1" applyFill="1" applyBorder="1"/>
    <xf numFmtId="165" fontId="9" fillId="12" borderId="9" xfId="0" applyNumberFormat="1" applyFont="1" applyFill="1" applyBorder="1"/>
    <xf numFmtId="0" fontId="9" fillId="9" borderId="3" xfId="0" applyFont="1" applyFill="1" applyBorder="1" applyAlignment="1">
      <alignment horizontal="center" vertical="center"/>
    </xf>
    <xf numFmtId="0" fontId="9" fillId="12" borderId="12" xfId="0" applyFont="1" applyFill="1" applyBorder="1"/>
    <xf numFmtId="0" fontId="9" fillId="9" borderId="19" xfId="0" applyFont="1" applyFill="1" applyBorder="1" applyAlignment="1">
      <alignment horizontal="left"/>
    </xf>
    <xf numFmtId="0" fontId="9" fillId="9" borderId="19" xfId="0" applyFont="1" applyFill="1" applyBorder="1" applyAlignment="1">
      <alignment horizontal="center" vertical="center"/>
    </xf>
    <xf numFmtId="1" fontId="9" fillId="9" borderId="19" xfId="0" applyNumberFormat="1" applyFont="1" applyFill="1" applyBorder="1" applyAlignment="1">
      <alignment horizontal="left"/>
    </xf>
    <xf numFmtId="3" fontId="9" fillId="9" borderId="19" xfId="0" applyNumberFormat="1" applyFont="1" applyFill="1" applyBorder="1" applyAlignment="1">
      <alignment horizontal="center"/>
    </xf>
    <xf numFmtId="0" fontId="9" fillId="9" borderId="5" xfId="4" applyFont="1" applyFill="1" applyBorder="1" applyAlignment="1">
      <alignment horizontal="left"/>
    </xf>
    <xf numFmtId="3" fontId="9" fillId="9" borderId="5" xfId="0" applyNumberFormat="1" applyFont="1" applyFill="1" applyBorder="1" applyAlignment="1">
      <alignment horizontal="center"/>
    </xf>
    <xf numFmtId="0" fontId="9" fillId="9" borderId="33" xfId="4" applyFont="1" applyFill="1" applyBorder="1" applyAlignment="1">
      <alignment horizontal="left"/>
    </xf>
    <xf numFmtId="0" fontId="15" fillId="9" borderId="0" xfId="4" applyFont="1" applyFill="1" applyBorder="1" applyAlignment="1">
      <alignment horizontal="center"/>
    </xf>
    <xf numFmtId="0" fontId="15" fillId="9" borderId="24" xfId="4" applyFont="1" applyFill="1" applyBorder="1" applyAlignment="1">
      <alignment horizontal="center"/>
    </xf>
    <xf numFmtId="0" fontId="15" fillId="9" borderId="0" xfId="4" applyFont="1" applyFill="1" applyBorder="1" applyAlignment="1"/>
    <xf numFmtId="0" fontId="15" fillId="9" borderId="0" xfId="4" applyFont="1" applyFill="1" applyBorder="1"/>
    <xf numFmtId="0" fontId="9" fillId="12" borderId="9" xfId="4" applyFont="1" applyFill="1" applyBorder="1"/>
    <xf numFmtId="4" fontId="9" fillId="12" borderId="9" xfId="4" applyNumberFormat="1" applyFont="1" applyFill="1" applyBorder="1"/>
    <xf numFmtId="0" fontId="9" fillId="9" borderId="5" xfId="4" applyFont="1" applyFill="1" applyBorder="1" applyAlignment="1">
      <alignment horizontal="center"/>
    </xf>
    <xf numFmtId="0" fontId="9" fillId="12" borderId="5" xfId="4" applyFont="1" applyFill="1" applyBorder="1"/>
    <xf numFmtId="4" fontId="9" fillId="12" borderId="5" xfId="4" applyNumberFormat="1" applyFont="1" applyFill="1" applyBorder="1"/>
    <xf numFmtId="0" fontId="9" fillId="9" borderId="19" xfId="4" applyFont="1" applyFill="1" applyBorder="1" applyAlignment="1">
      <alignment horizontal="left"/>
    </xf>
    <xf numFmtId="0" fontId="9" fillId="9" borderId="19" xfId="4" applyFont="1" applyFill="1" applyBorder="1" applyAlignment="1">
      <alignment horizontal="center"/>
    </xf>
    <xf numFmtId="164" fontId="9" fillId="9" borderId="5" xfId="4" applyNumberFormat="1" applyFont="1" applyFill="1" applyBorder="1" applyAlignment="1">
      <alignment horizontal="center"/>
    </xf>
    <xf numFmtId="0" fontId="9" fillId="9" borderId="9" xfId="4" applyFont="1" applyFill="1" applyBorder="1"/>
    <xf numFmtId="164" fontId="9" fillId="9" borderId="9" xfId="4" applyNumberFormat="1" applyFont="1" applyFill="1" applyBorder="1"/>
    <xf numFmtId="0" fontId="9" fillId="9" borderId="27" xfId="0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center" vertical="center"/>
    </xf>
    <xf numFmtId="4" fontId="9" fillId="12" borderId="5" xfId="0" applyNumberFormat="1" applyFont="1" applyFill="1" applyBorder="1" applyAlignment="1">
      <alignment horizontal="left"/>
    </xf>
    <xf numFmtId="165" fontId="15" fillId="12" borderId="5" xfId="1" applyFont="1" applyFill="1" applyBorder="1"/>
    <xf numFmtId="165" fontId="0" fillId="13" borderId="35" xfId="1" applyFont="1" applyFill="1" applyBorder="1"/>
    <xf numFmtId="165" fontId="0" fillId="13" borderId="36" xfId="1" applyFont="1" applyFill="1" applyBorder="1"/>
    <xf numFmtId="0" fontId="9" fillId="9" borderId="5" xfId="0" applyFont="1" applyFill="1" applyBorder="1" applyAlignment="1">
      <alignment horizontal="center"/>
    </xf>
    <xf numFmtId="9" fontId="0" fillId="10" borderId="5" xfId="0" applyNumberFormat="1" applyFont="1" applyFill="1" applyBorder="1" applyAlignment="1"/>
    <xf numFmtId="4" fontId="0" fillId="10" borderId="5" xfId="0" applyNumberFormat="1" applyFont="1" applyFill="1" applyBorder="1" applyAlignment="1"/>
    <xf numFmtId="4" fontId="0" fillId="10" borderId="5" xfId="5" applyNumberFormat="1" applyFont="1" applyFill="1" applyBorder="1" applyAlignment="1"/>
    <xf numFmtId="10" fontId="10" fillId="0" borderId="5" xfId="5" applyNumberFormat="1" applyFont="1" applyFill="1" applyBorder="1" applyAlignment="1">
      <alignment horizontal="right"/>
    </xf>
    <xf numFmtId="9" fontId="10" fillId="0" borderId="5" xfId="0" applyNumberFormat="1" applyFont="1" applyFill="1" applyBorder="1"/>
    <xf numFmtId="10" fontId="10" fillId="0" borderId="5" xfId="0" applyNumberFormat="1" applyFont="1" applyFill="1" applyBorder="1"/>
    <xf numFmtId="0" fontId="18" fillId="0" borderId="5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0" fillId="7" borderId="5" xfId="0" applyFont="1" applyFill="1" applyBorder="1"/>
    <xf numFmtId="0" fontId="0" fillId="0" borderId="5" xfId="0" applyFont="1" applyFill="1" applyBorder="1"/>
    <xf numFmtId="3" fontId="0" fillId="0" borderId="5" xfId="0" applyNumberFormat="1" applyFont="1" applyFill="1" applyBorder="1"/>
    <xf numFmtId="4" fontId="0" fillId="0" borderId="5" xfId="0" applyNumberFormat="1" applyFont="1" applyFill="1" applyBorder="1"/>
    <xf numFmtId="9" fontId="0" fillId="6" borderId="5" xfId="5" applyFont="1" applyFill="1" applyBorder="1"/>
    <xf numFmtId="3" fontId="0" fillId="6" borderId="5" xfId="0" applyNumberFormat="1" applyFont="1" applyFill="1" applyBorder="1"/>
    <xf numFmtId="4" fontId="0" fillId="6" borderId="5" xfId="0" applyNumberFormat="1" applyFont="1" applyFill="1" applyBorder="1"/>
    <xf numFmtId="9" fontId="0" fillId="7" borderId="5" xfId="0" applyNumberFormat="1" applyFont="1" applyFill="1" applyBorder="1"/>
    <xf numFmtId="3" fontId="0" fillId="7" borderId="5" xfId="0" applyNumberFormat="1" applyFont="1" applyFill="1" applyBorder="1"/>
    <xf numFmtId="4" fontId="0" fillId="7" borderId="5" xfId="0" applyNumberFormat="1" applyFont="1" applyFill="1" applyBorder="1"/>
    <xf numFmtId="9" fontId="0" fillId="0" borderId="5" xfId="5" applyFont="1" applyFill="1" applyBorder="1"/>
    <xf numFmtId="9" fontId="0" fillId="0" borderId="5" xfId="0" applyNumberFormat="1" applyFont="1" applyFill="1" applyBorder="1"/>
    <xf numFmtId="0" fontId="15" fillId="12" borderId="5" xfId="0" applyFont="1" applyFill="1" applyBorder="1" applyAlignment="1">
      <alignment horizontal="center"/>
    </xf>
    <xf numFmtId="2" fontId="0" fillId="0" borderId="5" xfId="0" applyNumberFormat="1" applyFont="1" applyFill="1" applyBorder="1"/>
    <xf numFmtId="1" fontId="0" fillId="0" borderId="5" xfId="0" applyNumberFormat="1" applyFont="1" applyFill="1" applyBorder="1"/>
    <xf numFmtId="168" fontId="0" fillId="0" borderId="5" xfId="0" applyNumberFormat="1" applyFont="1" applyFill="1" applyBorder="1"/>
    <xf numFmtId="3" fontId="0" fillId="0" borderId="5" xfId="0" applyNumberFormat="1" applyFont="1" applyFill="1" applyBorder="1" applyAlignment="1">
      <alignment shrinkToFit="1"/>
    </xf>
    <xf numFmtId="3" fontId="0" fillId="10" borderId="5" xfId="0" applyNumberFormat="1" applyFont="1" applyFill="1" applyBorder="1"/>
    <xf numFmtId="3" fontId="0" fillId="0" borderId="5" xfId="0" applyNumberFormat="1" applyFont="1" applyBorder="1"/>
    <xf numFmtId="9" fontId="0" fillId="0" borderId="5" xfId="5" applyFont="1" applyBorder="1"/>
    <xf numFmtId="3" fontId="0" fillId="8" borderId="5" xfId="0" applyNumberFormat="1" applyFont="1" applyFill="1" applyBorder="1"/>
    <xf numFmtId="2" fontId="0" fillId="0" borderId="5" xfId="0" applyNumberFormat="1" applyFont="1" applyBorder="1"/>
    <xf numFmtId="168" fontId="0" fillId="0" borderId="5" xfId="0" applyNumberFormat="1" applyFont="1" applyFill="1" applyBorder="1" applyAlignment="1">
      <alignment horizontal="right"/>
    </xf>
    <xf numFmtId="1" fontId="0" fillId="0" borderId="5" xfId="0" applyNumberFormat="1" applyFont="1" applyBorder="1"/>
    <xf numFmtId="0" fontId="9" fillId="12" borderId="5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right"/>
    </xf>
    <xf numFmtId="0" fontId="0" fillId="6" borderId="25" xfId="0" applyFont="1" applyFill="1" applyBorder="1"/>
    <xf numFmtId="0" fontId="0" fillId="2" borderId="0" xfId="0" applyFont="1" applyFill="1" applyBorder="1"/>
    <xf numFmtId="0" fontId="0" fillId="0" borderId="0" xfId="0" applyFont="1" applyBorder="1" applyAlignment="1">
      <alignment horizontal="left"/>
    </xf>
    <xf numFmtId="4" fontId="0" fillId="0" borderId="5" xfId="0" applyNumberFormat="1" applyFont="1" applyBorder="1" applyAlignment="1">
      <alignment horizontal="right"/>
    </xf>
    <xf numFmtId="4" fontId="3" fillId="13" borderId="5" xfId="0" applyNumberFormat="1" applyFont="1" applyFill="1" applyBorder="1" applyAlignment="1">
      <alignment horizontal="right"/>
    </xf>
    <xf numFmtId="0" fontId="9" fillId="9" borderId="6" xfId="0" applyFont="1" applyFill="1" applyBorder="1" applyAlignment="1">
      <alignment horizontal="center"/>
    </xf>
    <xf numFmtId="0" fontId="9" fillId="9" borderId="28" xfId="0" applyFont="1" applyFill="1" applyBorder="1" applyAlignment="1">
      <alignment horizontal="center"/>
    </xf>
    <xf numFmtId="0" fontId="9" fillId="9" borderId="16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textRotation="90"/>
    </xf>
    <xf numFmtId="4" fontId="0" fillId="0" borderId="0" xfId="0" applyNumberFormat="1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left"/>
    </xf>
  </cellXfs>
  <cellStyles count="30"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Moeda" xfId="2" builtinId="4"/>
    <cellStyle name="Normal" xfId="0" builtinId="0"/>
    <cellStyle name="Normal 2" xfId="3"/>
    <cellStyle name="Normal_MS_FM02" xfId="4"/>
    <cellStyle name="Porcentagem" xfId="5" builtinId="5"/>
    <cellStyle name="Vírgula" xfId="1" builtinId="3"/>
  </cellStyles>
  <dxfs count="0"/>
  <tableStyles count="0" defaultTableStyle="TableStyleMedium9" defaultPivotStyle="PivotStyleMedium4"/>
  <colors>
    <mruColors>
      <color rgb="FFFFFFCC"/>
      <color rgb="FFFFCC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Receita!$A$25</c:f>
              <c:strCache>
                <c:ptCount val="1"/>
                <c:pt idx="0">
                  <c:v>Ingresso e uso dos equipamentos</c:v>
                </c:pt>
              </c:strCache>
            </c:strRef>
          </c:tx>
          <c:invertIfNegative val="0"/>
          <c:cat>
            <c:strRef>
              <c:f>Receita!$B$24:$F$24</c:f>
              <c:strCache>
                <c:ptCount val="5"/>
                <c:pt idx="0">
                  <c:v>Ano 1</c:v>
                </c:pt>
                <c:pt idx="1">
                  <c:v>Ano 2</c:v>
                </c:pt>
                <c:pt idx="2">
                  <c:v>Ano 3</c:v>
                </c:pt>
                <c:pt idx="3">
                  <c:v>Ano 4</c:v>
                </c:pt>
                <c:pt idx="4">
                  <c:v>Ano 5</c:v>
                </c:pt>
              </c:strCache>
            </c:strRef>
          </c:cat>
          <c:val>
            <c:numRef>
              <c:f>Receita!$B$25:$F$25</c:f>
              <c:numCache>
                <c:formatCode>_(* #,##0.00_);_(* \(#,##0.00\);_(* "-"??_);_(@_)</c:formatCode>
                <c:ptCount val="5"/>
                <c:pt idx="0">
                  <c:v>2252894</c:v>
                </c:pt>
                <c:pt idx="1">
                  <c:v>9089262</c:v>
                </c:pt>
                <c:pt idx="2">
                  <c:v>10631329.1</c:v>
                </c:pt>
                <c:pt idx="3">
                  <c:v>12226028.464999998</c:v>
                </c:pt>
                <c:pt idx="4">
                  <c:v>14059932.734749993</c:v>
                </c:pt>
              </c:numCache>
            </c:numRef>
          </c:val>
        </c:ser>
        <c:ser>
          <c:idx val="1"/>
          <c:order val="1"/>
          <c:tx>
            <c:strRef>
              <c:f>Receita!$A$26</c:f>
              <c:strCache>
                <c:ptCount val="1"/>
                <c:pt idx="0">
                  <c:v>Patrocínio publicitário dos espaços</c:v>
                </c:pt>
              </c:strCache>
            </c:strRef>
          </c:tx>
          <c:invertIfNegative val="0"/>
          <c:cat>
            <c:strRef>
              <c:f>Receita!$B$24:$F$24</c:f>
              <c:strCache>
                <c:ptCount val="5"/>
                <c:pt idx="0">
                  <c:v>Ano 1</c:v>
                </c:pt>
                <c:pt idx="1">
                  <c:v>Ano 2</c:v>
                </c:pt>
                <c:pt idx="2">
                  <c:v>Ano 3</c:v>
                </c:pt>
                <c:pt idx="3">
                  <c:v>Ano 4</c:v>
                </c:pt>
                <c:pt idx="4">
                  <c:v>Ano 5</c:v>
                </c:pt>
              </c:strCache>
            </c:strRef>
          </c:cat>
          <c:val>
            <c:numRef>
              <c:f>Receita!$B$26:$F$26</c:f>
              <c:numCache>
                <c:formatCode>_(* #,##0.00_);_(* \(#,##0.00\);_(* "-"??_);_(@_)</c:formatCode>
                <c:ptCount val="5"/>
                <c:pt idx="0">
                  <c:v>66000</c:v>
                </c:pt>
                <c:pt idx="1">
                  <c:v>99999.999999999985</c:v>
                </c:pt>
                <c:pt idx="2">
                  <c:v>150000</c:v>
                </c:pt>
                <c:pt idx="3">
                  <c:v>150000</c:v>
                </c:pt>
                <c:pt idx="4">
                  <c:v>150000</c:v>
                </c:pt>
              </c:numCache>
            </c:numRef>
          </c:val>
        </c:ser>
        <c:ser>
          <c:idx val="2"/>
          <c:order val="2"/>
          <c:tx>
            <c:strRef>
              <c:f>Receita!$A$27</c:f>
              <c:strCache>
                <c:ptCount val="1"/>
                <c:pt idx="0">
                  <c:v>Aluguel de espaços e serviços</c:v>
                </c:pt>
              </c:strCache>
            </c:strRef>
          </c:tx>
          <c:invertIfNegative val="0"/>
          <c:cat>
            <c:strRef>
              <c:f>Receita!$B$24:$F$24</c:f>
              <c:strCache>
                <c:ptCount val="5"/>
                <c:pt idx="0">
                  <c:v>Ano 1</c:v>
                </c:pt>
                <c:pt idx="1">
                  <c:v>Ano 2</c:v>
                </c:pt>
                <c:pt idx="2">
                  <c:v>Ano 3</c:v>
                </c:pt>
                <c:pt idx="3">
                  <c:v>Ano 4</c:v>
                </c:pt>
                <c:pt idx="4">
                  <c:v>Ano 5</c:v>
                </c:pt>
              </c:strCache>
            </c:strRef>
          </c:cat>
          <c:val>
            <c:numRef>
              <c:f>Receita!$B$27:$F$27</c:f>
              <c:numCache>
                <c:formatCode>_(* #,##0.00_);_(* \(#,##0.00\);_(* "-"??_);_(@_)</c:formatCode>
                <c:ptCount val="5"/>
                <c:pt idx="0">
                  <c:v>35000</c:v>
                </c:pt>
                <c:pt idx="1">
                  <c:v>152000.00000000003</c:v>
                </c:pt>
                <c:pt idx="2">
                  <c:v>180000</c:v>
                </c:pt>
                <c:pt idx="3">
                  <c:v>180000</c:v>
                </c:pt>
                <c:pt idx="4">
                  <c:v>180000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9106760"/>
        <c:axId val="419105584"/>
        <c:axId val="0"/>
      </c:bar3DChart>
      <c:catAx>
        <c:axId val="419106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500" b="0" baseline="0"/>
            </a:pPr>
            <a:endParaRPr lang="pt-BR"/>
          </a:p>
        </c:txPr>
        <c:crossAx val="419105584"/>
        <c:crosses val="autoZero"/>
        <c:auto val="1"/>
        <c:lblAlgn val="ctr"/>
        <c:lblOffset val="100"/>
        <c:noMultiLvlLbl val="0"/>
      </c:catAx>
      <c:valAx>
        <c:axId val="419105584"/>
        <c:scaling>
          <c:orientation val="minMax"/>
        </c:scaling>
        <c:delete val="0"/>
        <c:axPos val="l"/>
        <c:majorGridlines>
          <c:spPr>
            <a:ln w="6350"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500" b="0" baseline="0"/>
            </a:pPr>
            <a:endParaRPr lang="pt-BR"/>
          </a:p>
        </c:txPr>
        <c:crossAx val="419106760"/>
        <c:crosses val="autoZero"/>
        <c:crossBetween val="between"/>
        <c:dispUnits>
          <c:builtInUnit val="millions"/>
          <c:dispUnitsLbl>
            <c:layout/>
            <c:tx>
              <c:rich>
                <a:bodyPr/>
                <a:lstStyle/>
                <a:p>
                  <a:pPr>
                    <a:defRPr sz="1600" b="0"/>
                  </a:pPr>
                  <a:r>
                    <a:rPr lang="pt-BR" sz="1600" b="0"/>
                    <a:t>Milhões de R$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0.12505125956527699"/>
          <c:y val="0.92470639585625503"/>
          <c:w val="0.87494874043472304"/>
          <c:h val="6.3316833894608099E-2"/>
        </c:manualLayout>
      </c:layout>
      <c:overlay val="0"/>
      <c:txPr>
        <a:bodyPr/>
        <a:lstStyle/>
        <a:p>
          <a:pPr>
            <a:defRPr sz="1600" baseline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 lang="pt-BR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8669583000132496E-2"/>
          <c:y val="0.16318796918637399"/>
          <c:w val="0.88913489400119405"/>
          <c:h val="0.79506696615221595"/>
        </c:manualLayout>
      </c:layout>
      <c:lineChart>
        <c:grouping val="standard"/>
        <c:varyColors val="0"/>
        <c:ser>
          <c:idx val="0"/>
          <c:order val="0"/>
          <c:tx>
            <c:strRef>
              <c:f>Resultados!$A$23</c:f>
              <c:strCache>
                <c:ptCount val="1"/>
                <c:pt idx="0">
                  <c:v>Caixa Acumulado [R$]</c:v>
                </c:pt>
              </c:strCache>
            </c:strRef>
          </c:tx>
          <c:spPr>
            <a:ln w="50800"/>
          </c:spPr>
          <c:marker>
            <c:symbol val="circle"/>
            <c:size val="7"/>
            <c:spPr>
              <a:noFill/>
              <a:ln>
                <a:noFill/>
              </a:ln>
            </c:spPr>
          </c:marker>
          <c:dPt>
            <c:idx val="10"/>
            <c:bubble3D val="0"/>
          </c:dPt>
          <c:dPt>
            <c:idx val="11"/>
            <c:marker>
              <c:spPr>
                <a:solidFill>
                  <a:schemeClr val="accent2"/>
                </a:solidFill>
                <a:ln>
                  <a:noFill/>
                </a:ln>
              </c:spPr>
            </c:marker>
            <c:bubble3D val="0"/>
          </c:dPt>
          <c:dPt>
            <c:idx val="33"/>
            <c:marker>
              <c:symbol val="none"/>
            </c:marker>
            <c:bubble3D val="0"/>
          </c:dPt>
          <c:dPt>
            <c:idx val="34"/>
            <c:marker>
              <c:symbol val="triangle"/>
              <c:size val="9"/>
              <c:spPr>
                <a:solidFill>
                  <a:srgbClr val="92D050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11"/>
              <c:layout>
                <c:manualLayout>
                  <c:x val="-2.4338626366589702E-2"/>
                  <c:y val="2.18410886836835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C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Resultados!$B$23:$BI$23</c:f>
              <c:numCache>
                <c:formatCode>_(* #,##0.00_);_(* \(#,##0.00\);_(* "-"??_);_(@_)</c:formatCode>
                <c:ptCount val="60"/>
                <c:pt idx="0">
                  <c:v>-1710950</c:v>
                </c:pt>
                <c:pt idx="1">
                  <c:v>-1939900</c:v>
                </c:pt>
                <c:pt idx="2">
                  <c:v>-2563950</c:v>
                </c:pt>
                <c:pt idx="3">
                  <c:v>-3721200</c:v>
                </c:pt>
                <c:pt idx="4">
                  <c:v>-4369450</c:v>
                </c:pt>
                <c:pt idx="5">
                  <c:v>-4854428.9579999996</c:v>
                </c:pt>
                <c:pt idx="6">
                  <c:v>-5221807.9159999993</c:v>
                </c:pt>
                <c:pt idx="7">
                  <c:v>-5525102.9129999988</c:v>
                </c:pt>
                <c:pt idx="8">
                  <c:v>-5749531.7489999989</c:v>
                </c:pt>
                <c:pt idx="9">
                  <c:v>-5902394.4239999987</c:v>
                </c:pt>
                <c:pt idx="10">
                  <c:v>-5984290.9379999992</c:v>
                </c:pt>
                <c:pt idx="11">
                  <c:v>-5999930.2909999993</c:v>
                </c:pt>
                <c:pt idx="12">
                  <c:v>-5966925.1377199991</c:v>
                </c:pt>
                <c:pt idx="13">
                  <c:v>-5886158.3181799995</c:v>
                </c:pt>
                <c:pt idx="14">
                  <c:v>-5758553.8323799996</c:v>
                </c:pt>
                <c:pt idx="15">
                  <c:v>-5633259.3465799997</c:v>
                </c:pt>
                <c:pt idx="16">
                  <c:v>-5505654.8607799998</c:v>
                </c:pt>
                <c:pt idx="17">
                  <c:v>-5207077.3749799998</c:v>
                </c:pt>
                <c:pt idx="18">
                  <c:v>-4907839.8891799999</c:v>
                </c:pt>
                <c:pt idx="19">
                  <c:v>-4610912.40338</c:v>
                </c:pt>
                <c:pt idx="20">
                  <c:v>-4311674.9175800001</c:v>
                </c:pt>
                <c:pt idx="21">
                  <c:v>-4012437.4317800002</c:v>
                </c:pt>
                <c:pt idx="22">
                  <c:v>-3713199.9459800003</c:v>
                </c:pt>
                <c:pt idx="23">
                  <c:v>-3417196.4601800004</c:v>
                </c:pt>
                <c:pt idx="24">
                  <c:v>-3079738.3296732502</c:v>
                </c:pt>
                <c:pt idx="25">
                  <c:v>-2742280.1991665</c:v>
                </c:pt>
                <c:pt idx="26">
                  <c:v>-2404822.0686597498</c:v>
                </c:pt>
                <c:pt idx="27">
                  <c:v>-2069673.9381529996</c:v>
                </c:pt>
                <c:pt idx="28">
                  <c:v>-1732875.8076462494</c:v>
                </c:pt>
                <c:pt idx="29">
                  <c:v>-1395417.6771394992</c:v>
                </c:pt>
                <c:pt idx="30">
                  <c:v>-1057959.546632749</c:v>
                </c:pt>
                <c:pt idx="31">
                  <c:v>-722811.41612599895</c:v>
                </c:pt>
                <c:pt idx="32">
                  <c:v>-385353.28561924887</c:v>
                </c:pt>
                <c:pt idx="33">
                  <c:v>-47895.155112498789</c:v>
                </c:pt>
                <c:pt idx="34">
                  <c:v>289562.97539425129</c:v>
                </c:pt>
                <c:pt idx="35">
                  <c:v>624711.10590100137</c:v>
                </c:pt>
                <c:pt idx="36">
                  <c:v>1018142.7072537638</c:v>
                </c:pt>
                <c:pt idx="37">
                  <c:v>1412498.3086065263</c:v>
                </c:pt>
                <c:pt idx="38">
                  <c:v>1806853.9099592888</c:v>
                </c:pt>
                <c:pt idx="39">
                  <c:v>2198899.5113120512</c:v>
                </c:pt>
                <c:pt idx="40">
                  <c:v>2593255.1126648136</c:v>
                </c:pt>
                <c:pt idx="41">
                  <c:v>2986950.7140175761</c:v>
                </c:pt>
                <c:pt idx="42">
                  <c:v>3381306.3153703385</c:v>
                </c:pt>
                <c:pt idx="43">
                  <c:v>3773351.9167231009</c:v>
                </c:pt>
                <c:pt idx="44">
                  <c:v>4167707.5180758634</c:v>
                </c:pt>
                <c:pt idx="45">
                  <c:v>4562063.1194286253</c:v>
                </c:pt>
                <c:pt idx="46">
                  <c:v>4956418.7207813878</c:v>
                </c:pt>
                <c:pt idx="47">
                  <c:v>5348464.3221341502</c:v>
                </c:pt>
                <c:pt idx="48">
                  <c:v>5820138.6215598267</c:v>
                </c:pt>
                <c:pt idx="49">
                  <c:v>6292736.9209855031</c:v>
                </c:pt>
                <c:pt idx="50">
                  <c:v>6765335.2204111796</c:v>
                </c:pt>
                <c:pt idx="51">
                  <c:v>7235623.5198368561</c:v>
                </c:pt>
                <c:pt idx="52">
                  <c:v>7708221.8192625325</c:v>
                </c:pt>
                <c:pt idx="53">
                  <c:v>8180160.118688209</c:v>
                </c:pt>
                <c:pt idx="54">
                  <c:v>8652758.4181138854</c:v>
                </c:pt>
                <c:pt idx="55">
                  <c:v>9123046.7175395619</c:v>
                </c:pt>
                <c:pt idx="56">
                  <c:v>9595645.0169652384</c:v>
                </c:pt>
                <c:pt idx="57">
                  <c:v>10068243.316390915</c:v>
                </c:pt>
                <c:pt idx="58">
                  <c:v>10540841.615816591</c:v>
                </c:pt>
                <c:pt idx="59">
                  <c:v>11011129.915242268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07152"/>
        <c:axId val="419107936"/>
      </c:lineChart>
      <c:catAx>
        <c:axId val="41910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lang="pt-BR" sz="1500" baseline="0"/>
            </a:pPr>
            <a:endParaRPr lang="pt-BR"/>
          </a:p>
        </c:txPr>
        <c:crossAx val="419107936"/>
        <c:crossesAt val="0"/>
        <c:auto val="1"/>
        <c:lblAlgn val="ctr"/>
        <c:lblOffset val="100"/>
        <c:tickLblSkip val="3"/>
        <c:noMultiLvlLbl val="0"/>
      </c:catAx>
      <c:valAx>
        <c:axId val="419107936"/>
        <c:scaling>
          <c:orientation val="minMax"/>
          <c:min val="-7000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pt-BR" sz="1500" baseline="0"/>
            </a:pPr>
            <a:endParaRPr lang="pt-BR"/>
          </a:p>
        </c:txPr>
        <c:crossAx val="419107152"/>
        <c:crosses val="autoZero"/>
        <c:crossBetween val="between"/>
        <c:majorUnit val="1000000"/>
        <c:dispUnits>
          <c:builtInUnit val="millions"/>
          <c:dispUnitsLbl>
            <c:layout/>
            <c:tx>
              <c:rich>
                <a:bodyPr/>
                <a:lstStyle/>
                <a:p>
                  <a:pPr>
                    <a:defRPr sz="1600" b="0"/>
                  </a:pPr>
                  <a:r>
                    <a:rPr lang="en-US" sz="1600" b="0"/>
                    <a:t>Milhões de R$</a:t>
                  </a:r>
                </a:p>
              </c:rich>
            </c:tx>
          </c:dispUnitsLbl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solidFill>
        <a:schemeClr val="tx1"/>
      </a:solidFill>
    </a:ln>
  </c:spPr>
  <c:printSettings>
    <c:headerFooter/>
    <c:pageMargins b="0.750000000000001" l="0.70000000000000095" r="0.70000000000000095" t="0.750000000000001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239818</xdr:colOff>
      <xdr:row>0</xdr:row>
      <xdr:rowOff>33866</xdr:rowOff>
    </xdr:from>
    <xdr:ext cx="4240742" cy="5475394"/>
    <xdr:sp macro="" textlink="">
      <xdr:nvSpPr>
        <xdr:cNvPr id="3" name="CaixaDeTexto 2"/>
        <xdr:cNvSpPr txBox="1"/>
      </xdr:nvSpPr>
      <xdr:spPr>
        <a:xfrm>
          <a:off x="7608358" y="33866"/>
          <a:ext cx="4240742" cy="547539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BR" sz="1100" b="1"/>
            <a:t>&gt;</a:t>
          </a:r>
          <a:r>
            <a:rPr lang="pt-BR" sz="1100" b="1" baseline="0"/>
            <a:t> Indoor Extreme</a:t>
          </a:r>
          <a:endParaRPr lang="pt-BR" sz="1100" b="1"/>
        </a:p>
        <a:p>
          <a:endParaRPr lang="pt-BR" sz="1100" b="1" baseline="0"/>
        </a:p>
        <a:p>
          <a:r>
            <a:rPr lang="pt-BR" sz="1100" b="1" baseline="0"/>
            <a:t>Guia:</a:t>
          </a:r>
          <a:r>
            <a:rPr lang="pt-BR" sz="1100" baseline="0"/>
            <a:t> </a:t>
          </a:r>
        </a:p>
        <a:p>
          <a:r>
            <a:rPr lang="pt-BR" sz="1100" baseline="0"/>
            <a:t>Inicie pela pasta "Premissas" e depois siga a sequência sugerida na própria planilha: Receita, Investimentos_infra, Despesas, Custos, Funcionários, Resultados.</a:t>
          </a:r>
        </a:p>
        <a:p>
          <a:endParaRPr lang="pt-BR" sz="1100" baseline="0"/>
        </a:p>
        <a:p>
          <a:r>
            <a:rPr lang="pt-BR" sz="1100" baseline="0"/>
            <a:t>Note que em algumas pastas há vários comentários indicando a lógica utilizada nas projeções. Para acessar tais informações basta passar o ícone do mouse sobre qualquer célula que contenha uma pequena marca vermelha (o que sinaliza a existência de um comentário).</a:t>
          </a:r>
        </a:p>
        <a:p>
          <a:endParaRPr lang="pt-BR" sz="1100" baseline="0"/>
        </a:p>
        <a:p>
          <a:r>
            <a:rPr lang="pt-BR" sz="1100" baseline="0"/>
            <a:t>Você poderá alterar quaisquer informações nesta planilha a seu critério. Faça novos cenários para verificar quando e como o  Indoor Extreme se tornaria mais ou menos viável. Assim, você perceberá que o desenvolvimento de um plano de negócios utilizando como base uma planilha eletrônica torna-se mais efetivo e permite que você simule cenários.</a:t>
          </a:r>
        </a:p>
        <a:p>
          <a:endParaRPr lang="pt-BR" sz="1100" baseline="0"/>
        </a:p>
        <a:p>
          <a:r>
            <a:rPr lang="pt-BR" sz="1100" baseline="0"/>
            <a:t>Cada pasta desta planilha contém fórmulas que podem ser acessadas ao clicar em uma determinada célula. Procure entender a lógica dessas fórmulas para desenvolver o seu próprio plano de negócios. </a:t>
          </a:r>
        </a:p>
        <a:p>
          <a:endParaRPr lang="pt-BR" sz="1100" baseline="0"/>
        </a:p>
        <a:p>
          <a:r>
            <a:rPr lang="pt-BR" sz="1100" baseline="0"/>
            <a:t>Finalmente, ao reutilizar esta planilha, busque revisá-la para não correr o risco de manter  informações específicas do Indoor Extreme e que não necessariamente sejam aplicáveis ao plano de negócios de sua empresa.</a:t>
          </a:r>
        </a:p>
        <a:p>
          <a:endParaRPr lang="pt-BR" sz="1100" baseline="0"/>
        </a:p>
        <a:p>
          <a:r>
            <a:rPr lang="pt-BR" sz="1100" baseline="0"/>
            <a:t>Para obter informações complementares, explicações, vídeos, textos e atualizações deste plano de negócios acesse: www.josedornelas.com.br.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12</xdr:col>
      <xdr:colOff>250596</xdr:colOff>
      <xdr:row>30</xdr:row>
      <xdr:rowOff>25399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16596" cy="5613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412763</xdr:colOff>
      <xdr:row>0</xdr:row>
      <xdr:rowOff>110095</xdr:rowOff>
    </xdr:from>
    <xdr:ext cx="7196674" cy="6064221"/>
    <xdr:sp macro="" textlink="">
      <xdr:nvSpPr>
        <xdr:cNvPr id="13" name="TextBox 12"/>
        <xdr:cNvSpPr txBox="1"/>
      </xdr:nvSpPr>
      <xdr:spPr>
        <a:xfrm>
          <a:off x="9442463" y="110095"/>
          <a:ext cx="7196674" cy="6064221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1"/>
            <a:t>IMPORTANTE:</a:t>
          </a:r>
          <a:endParaRPr lang="pt-BR" sz="1100" b="1" baseline="0"/>
        </a:p>
        <a:p>
          <a:r>
            <a:rPr lang="pt-BR" sz="1100" b="1" i="1" baseline="0">
              <a:solidFill>
                <a:schemeClr val="tx2"/>
              </a:solidFill>
            </a:rPr>
            <a:t>Premissas e considerações relevantes sobre as estimativas realizadas</a:t>
          </a:r>
        </a:p>
        <a:p>
          <a:endParaRPr lang="pt-BR" sz="1100" baseline="0"/>
        </a:p>
        <a:p>
          <a:r>
            <a:rPr lang="pt-BR" sz="1100" b="1" baseline="0"/>
            <a:t>(i) RISCOS NÃO INSERIDOS NAS PROJEÇÕES E ESTIMATIVAS</a:t>
          </a:r>
        </a:p>
        <a:p>
          <a:r>
            <a:rPr lang="pt-BR" sz="1100" baseline="0"/>
            <a:t>- Aumento nos preços de agua e energia ou eventuais períodos de racionamento de consumo não foram considerados nas estimativas e cenário apresentado;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Alteração de regime de fiscalização ou carga tributária  quepossam  impactar na operação , bem como provisão para processos trabalhistas ou ambientais;</a:t>
          </a:r>
          <a:endParaRPr lang="pt-BR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- Problemas associados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 a autorizações e licenciamentos, incluindo ambiental e de segurança, muitousuais  no arcabouço institucional Brasileiro;</a:t>
          </a:r>
          <a:endParaRPr lang="pt-BR">
            <a:effectLst/>
          </a:endParaRPr>
        </a:p>
        <a:p>
          <a:endParaRPr lang="pt-BR" sz="1100" baseline="0"/>
        </a:p>
        <a:p>
          <a:r>
            <a:rPr lang="pt-BR" sz="1100" b="1" baseline="0"/>
            <a:t>(ii) PREMISSAS PASSÍVEIS DE APLICAÇÃO, MAS NÃO CONSIDERADOS NAS PROJEÇÕES</a:t>
          </a:r>
        </a:p>
        <a:p>
          <a:r>
            <a:rPr lang="pt-BR" sz="1100" baseline="0"/>
            <a:t> - Aumento nos preços de manutenção, equipamentos e outros custos associados a operação, bem como em receitas advindas de aluguel e contratos associados  não inseridos nas estimativas (inflação de serviços ou de custos)</a:t>
          </a:r>
        </a:p>
        <a:p>
          <a:r>
            <a:rPr lang="pt-BR" sz="1100" baseline="0"/>
            <a:t>- Receita nos aparelhos secundários, que contribuem em menor prporção para os resultados, bem como receitas advindas de eventos, treinamentos, escolas periódicas e cursos ministrados no local (são potenciais de receita a serem explorados que podem potencializar o número de usuários e o faturamento &gt; ver Pesquisa Primária).</a:t>
          </a:r>
        </a:p>
        <a:p>
          <a:r>
            <a:rPr lang="pt-BR" sz="1100" baseline="0"/>
            <a:t>- Outras fontes de receitas, tais como as relacionadas a venda de fotos, vídeos e demais serviços realizados no local;</a:t>
          </a:r>
        </a:p>
        <a:p>
          <a:r>
            <a:rPr lang="pt-BR" sz="1100" baseline="0"/>
            <a:t>- Receitas e custos advindos do Estacionamento, seja diretas ou resultantes de arrendamento para empresa especializada. A construção de espaço para oferta de um número limitado de vagas, de acordo com a capacidade do terreno, está contemplada item "Investimentos Infra, Obras de alvenaria / hidráulica / elétrica / som" (potencial de receita a ser explorado).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(ii) HIPÓTESES BÁSICAS CONSIDERADAs NAS PROJEÇÕES</a:t>
          </a:r>
          <a:endParaRPr lang="pt-BR" b="1">
            <a:effectLst/>
          </a:endParaRPr>
        </a:p>
        <a:p>
          <a:r>
            <a:rPr lang="pt-BR" sz="1100" baseline="0"/>
            <a:t> - Os pacotes de venda de ingressos e custos associados incluem o equipamento mínimo para a prática da atividade nos casos das modalidades skidiving e surfindoor, especialmente pelas características exclusivas desses materiais para prática  no local. Para os demais equipamentos, prevê-se o aluguel ou venda de material, a ser explorado pelas loja parceira como fornecedora, sem receitas indiretas para o Indoor Extreme;</a:t>
          </a:r>
        </a:p>
        <a:p>
          <a:r>
            <a:rPr lang="pt-BR" sz="1100" baseline="0"/>
            <a:t> - As estimativas de pacotes consideram um ticket médio sem o aprimoramento de análises de sazonalidade das receitas em função do período do ano e/ou a possibilidade de adoção de estratégias diferenciadas para determinados clientes e períodos.  Seguindo a percepção da Pesquisa Primária, simulamos valores baseados em uso individual dos aparelhos com receitas focadas nos dois  "brinquedos principais".</a:t>
          </a:r>
        </a:p>
        <a:p>
          <a:r>
            <a:rPr lang="pt-BR" sz="1100" baseline="0"/>
            <a:t> - As receitas de Patrocínio estimadas incluem exclusivamente os contratos de uso de espaço para patriocinador e  divulgação Master</a:t>
          </a:r>
        </a:p>
        <a:p>
          <a:r>
            <a:rPr lang="pt-BR" sz="1100" baseline="0"/>
            <a:t>- O crescimento de despesas está diretamente relacionado a evilução operacional prevista para as atividades do Indoor.</a:t>
          </a:r>
          <a:endParaRPr lang="pt-B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119061</xdr:colOff>
      <xdr:row>28</xdr:row>
      <xdr:rowOff>154781</xdr:rowOff>
    </xdr:from>
    <xdr:to>
      <xdr:col>8</xdr:col>
      <xdr:colOff>357187</xdr:colOff>
      <xdr:row>55</xdr:row>
      <xdr:rowOff>92868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49</xdr:row>
      <xdr:rowOff>37041</xdr:rowOff>
    </xdr:from>
    <xdr:to>
      <xdr:col>7</xdr:col>
      <xdr:colOff>23811</xdr:colOff>
      <xdr:row>88</xdr:row>
      <xdr:rowOff>166688</xdr:rowOff>
    </xdr:to>
    <xdr:graphicFrame macro="">
      <xdr:nvGraphicFramePr>
        <xdr:cNvPr id="92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428625</xdr:colOff>
      <xdr:row>23</xdr:row>
      <xdr:rowOff>0</xdr:rowOff>
    </xdr:from>
    <xdr:to>
      <xdr:col>12</xdr:col>
      <xdr:colOff>913257</xdr:colOff>
      <xdr:row>28</xdr:row>
      <xdr:rowOff>14002</xdr:rowOff>
    </xdr:to>
    <xdr:sp macro="" textlink="">
      <xdr:nvSpPr>
        <xdr:cNvPr id="2" name="Seta para cima 1"/>
        <xdr:cNvSpPr/>
      </xdr:nvSpPr>
      <xdr:spPr>
        <a:xfrm rot="1726080">
          <a:off x="19169063" y="4560094"/>
          <a:ext cx="484632" cy="978408"/>
        </a:xfrm>
        <a:prstGeom prst="up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35</xdr:col>
      <xdr:colOff>426245</xdr:colOff>
      <xdr:row>22</xdr:row>
      <xdr:rowOff>211931</xdr:rowOff>
    </xdr:from>
    <xdr:to>
      <xdr:col>35</xdr:col>
      <xdr:colOff>910877</xdr:colOff>
      <xdr:row>28</xdr:row>
      <xdr:rowOff>11620</xdr:rowOff>
    </xdr:to>
    <xdr:sp macro="" textlink="">
      <xdr:nvSpPr>
        <xdr:cNvPr id="4" name="Seta para cima 3"/>
        <xdr:cNvSpPr/>
      </xdr:nvSpPr>
      <xdr:spPr>
        <a:xfrm rot="1494939">
          <a:off x="49563339" y="4557712"/>
          <a:ext cx="484632" cy="978408"/>
        </a:xfrm>
        <a:prstGeom prst="up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4"/>
  <sheetViews>
    <sheetView showGridLines="0" tabSelected="1" zoomScaleNormal="100" workbookViewId="0">
      <selection activeCell="T30" sqref="T30"/>
    </sheetView>
  </sheetViews>
  <sheetFormatPr defaultColWidth="8.88671875" defaultRowHeight="14.4" x14ac:dyDescent="0.3"/>
  <cols>
    <col min="1" max="10" width="8.88671875" style="8"/>
    <col min="11" max="11" width="9.6640625" style="8" customWidth="1"/>
    <col min="12" max="16384" width="8.88671875" style="8"/>
  </cols>
  <sheetData>
    <row r="4" spans="2:2" x14ac:dyDescent="0.3">
      <c r="B4" s="35"/>
    </row>
  </sheetData>
  <pageMargins left="0.511811024" right="0.511811024" top="0.78740157499999996" bottom="0.78740157499999996" header="0.31496062000000002" footer="0.31496062000000002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0"/>
  <sheetViews>
    <sheetView topLeftCell="A121" workbookViewId="0">
      <selection activeCell="D114" sqref="D114"/>
    </sheetView>
  </sheetViews>
  <sheetFormatPr defaultColWidth="8.88671875" defaultRowHeight="14.4" x14ac:dyDescent="0.3"/>
  <cols>
    <col min="1" max="1" width="76" bestFit="1" customWidth="1"/>
    <col min="2" max="2" width="23.33203125" bestFit="1" customWidth="1"/>
    <col min="3" max="3" width="49.88671875" customWidth="1"/>
    <col min="4" max="4" width="16.88671875" bestFit="1" customWidth="1"/>
    <col min="5" max="5" width="16.33203125" bestFit="1" customWidth="1"/>
    <col min="6" max="6" width="102.33203125" bestFit="1" customWidth="1"/>
    <col min="7" max="7" width="81.6640625" bestFit="1" customWidth="1"/>
    <col min="8" max="8" width="144" bestFit="1" customWidth="1"/>
    <col min="9" max="9" width="60.109375" bestFit="1" customWidth="1"/>
    <col min="10" max="10" width="59.33203125" bestFit="1" customWidth="1"/>
    <col min="11" max="11" width="110.6640625" bestFit="1" customWidth="1"/>
    <col min="12" max="12" width="65.109375" bestFit="1" customWidth="1"/>
    <col min="13" max="13" width="79" bestFit="1" customWidth="1"/>
  </cols>
  <sheetData>
    <row r="1" spans="1:13" s="19" customFormat="1" ht="12.75" customHeight="1" x14ac:dyDescent="0.3">
      <c r="A1" s="20" t="s">
        <v>206</v>
      </c>
      <c r="B1" s="21" t="s">
        <v>207</v>
      </c>
      <c r="C1" s="21" t="s">
        <v>208</v>
      </c>
      <c r="D1" s="21" t="s">
        <v>209</v>
      </c>
      <c r="E1" s="21" t="s">
        <v>210</v>
      </c>
      <c r="F1" s="21" t="s">
        <v>211</v>
      </c>
      <c r="G1" s="21" t="s">
        <v>212</v>
      </c>
      <c r="H1" s="21" t="s">
        <v>213</v>
      </c>
      <c r="I1" s="21" t="s">
        <v>214</v>
      </c>
      <c r="J1" s="21" t="s">
        <v>215</v>
      </c>
      <c r="K1" s="21" t="s">
        <v>216</v>
      </c>
      <c r="L1" s="21" t="s">
        <v>217</v>
      </c>
      <c r="M1" s="22" t="s">
        <v>218</v>
      </c>
    </row>
    <row r="2" spans="1:13" s="19" customFormat="1" ht="12.75" customHeight="1" x14ac:dyDescent="0.3">
      <c r="A2" s="23">
        <v>41711.831250000003</v>
      </c>
      <c r="B2" s="24" t="s">
        <v>219</v>
      </c>
      <c r="C2" s="24" t="s">
        <v>220</v>
      </c>
      <c r="D2" s="24" t="s">
        <v>221</v>
      </c>
      <c r="E2" s="24" t="s">
        <v>222</v>
      </c>
      <c r="F2" s="24" t="s">
        <v>223</v>
      </c>
      <c r="G2" s="24" t="s">
        <v>224</v>
      </c>
      <c r="H2" s="24" t="s">
        <v>225</v>
      </c>
      <c r="I2" s="24" t="s">
        <v>226</v>
      </c>
      <c r="J2" s="24" t="s">
        <v>227</v>
      </c>
      <c r="K2" s="24" t="s">
        <v>228</v>
      </c>
      <c r="L2" s="24"/>
      <c r="M2" s="25"/>
    </row>
    <row r="3" spans="1:13" s="19" customFormat="1" ht="12.75" customHeight="1" x14ac:dyDescent="0.3">
      <c r="A3" s="23">
        <v>41711.837222222202</v>
      </c>
      <c r="B3" s="24" t="s">
        <v>219</v>
      </c>
      <c r="C3" s="24" t="s">
        <v>220</v>
      </c>
      <c r="D3" s="24" t="s">
        <v>229</v>
      </c>
      <c r="E3" s="24" t="s">
        <v>222</v>
      </c>
      <c r="F3" s="24" t="s">
        <v>230</v>
      </c>
      <c r="G3" s="24" t="s">
        <v>224</v>
      </c>
      <c r="H3" s="24" t="s">
        <v>231</v>
      </c>
      <c r="I3" s="24" t="s">
        <v>232</v>
      </c>
      <c r="J3" s="24" t="s">
        <v>227</v>
      </c>
      <c r="K3" s="24" t="s">
        <v>233</v>
      </c>
      <c r="L3" s="24"/>
      <c r="M3" s="25"/>
    </row>
    <row r="4" spans="1:13" s="19" customFormat="1" ht="12.75" customHeight="1" x14ac:dyDescent="0.3">
      <c r="A4" s="23">
        <v>41712.213750000003</v>
      </c>
      <c r="B4" s="24" t="s">
        <v>234</v>
      </c>
      <c r="C4" s="24" t="s">
        <v>235</v>
      </c>
      <c r="D4" s="24" t="s">
        <v>229</v>
      </c>
      <c r="E4" s="24" t="s">
        <v>236</v>
      </c>
      <c r="F4" s="24" t="s">
        <v>237</v>
      </c>
      <c r="G4" s="24" t="s">
        <v>238</v>
      </c>
      <c r="H4" s="24" t="s">
        <v>239</v>
      </c>
      <c r="I4" s="24" t="s">
        <v>240</v>
      </c>
      <c r="J4" s="24" t="s">
        <v>227</v>
      </c>
      <c r="K4" s="24" t="s">
        <v>241</v>
      </c>
      <c r="L4" s="24"/>
      <c r="M4" s="25"/>
    </row>
    <row r="5" spans="1:13" s="19" customFormat="1" ht="12.75" customHeight="1" x14ac:dyDescent="0.3">
      <c r="A5" s="23">
        <v>41712.214699074102</v>
      </c>
      <c r="B5" s="24" t="s">
        <v>234</v>
      </c>
      <c r="C5" s="24" t="s">
        <v>235</v>
      </c>
      <c r="D5" s="24" t="s">
        <v>229</v>
      </c>
      <c r="E5" s="24" t="s">
        <v>222</v>
      </c>
      <c r="F5" s="24" t="s">
        <v>242</v>
      </c>
      <c r="G5" s="24" t="s">
        <v>224</v>
      </c>
      <c r="H5" s="24" t="s">
        <v>231</v>
      </c>
      <c r="I5" s="24" t="s">
        <v>243</v>
      </c>
      <c r="J5" s="24" t="s">
        <v>244</v>
      </c>
      <c r="K5" s="24" t="s">
        <v>233</v>
      </c>
      <c r="L5" s="24"/>
      <c r="M5" s="25"/>
    </row>
    <row r="6" spans="1:13" s="19" customFormat="1" ht="12.75" customHeight="1" x14ac:dyDescent="0.3">
      <c r="A6" s="23">
        <v>41712.217118055603</v>
      </c>
      <c r="B6" s="24" t="s">
        <v>245</v>
      </c>
      <c r="C6" s="24" t="s">
        <v>246</v>
      </c>
      <c r="D6" s="24" t="s">
        <v>229</v>
      </c>
      <c r="E6" s="24" t="s">
        <v>222</v>
      </c>
      <c r="F6" s="24" t="s">
        <v>247</v>
      </c>
      <c r="G6" s="24" t="s">
        <v>248</v>
      </c>
      <c r="H6" s="24" t="s">
        <v>249</v>
      </c>
      <c r="I6" s="24" t="s">
        <v>250</v>
      </c>
      <c r="J6" s="24" t="s">
        <v>251</v>
      </c>
      <c r="K6" s="24" t="s">
        <v>241</v>
      </c>
      <c r="L6" s="24"/>
      <c r="M6" s="25"/>
    </row>
    <row r="7" spans="1:13" s="19" customFormat="1" ht="12.75" customHeight="1" x14ac:dyDescent="0.3">
      <c r="A7" s="23">
        <v>41712.398113425901</v>
      </c>
      <c r="B7" s="24" t="s">
        <v>234</v>
      </c>
      <c r="C7" s="24" t="s">
        <v>246</v>
      </c>
      <c r="D7" s="24" t="s">
        <v>229</v>
      </c>
      <c r="E7" s="24" t="s">
        <v>222</v>
      </c>
      <c r="F7" s="24" t="s">
        <v>247</v>
      </c>
      <c r="G7" s="24" t="s">
        <v>252</v>
      </c>
      <c r="H7" s="24" t="s">
        <v>231</v>
      </c>
      <c r="I7" s="24" t="s">
        <v>253</v>
      </c>
      <c r="J7" s="24" t="s">
        <v>254</v>
      </c>
      <c r="K7" s="24" t="s">
        <v>228</v>
      </c>
      <c r="L7" s="24"/>
      <c r="M7" s="25"/>
    </row>
    <row r="8" spans="1:13" s="19" customFormat="1" ht="12.75" customHeight="1" x14ac:dyDescent="0.3">
      <c r="A8" s="23">
        <v>41712.3992013889</v>
      </c>
      <c r="B8" s="24" t="s">
        <v>255</v>
      </c>
      <c r="C8" s="24" t="s">
        <v>246</v>
      </c>
      <c r="D8" s="24" t="s">
        <v>229</v>
      </c>
      <c r="E8" s="24" t="s">
        <v>256</v>
      </c>
      <c r="F8" s="24" t="s">
        <v>223</v>
      </c>
      <c r="G8" s="24" t="s">
        <v>224</v>
      </c>
      <c r="H8" s="24" t="s">
        <v>249</v>
      </c>
      <c r="I8" s="24" t="s">
        <v>257</v>
      </c>
      <c r="J8" s="24" t="s">
        <v>227</v>
      </c>
      <c r="K8" s="24" t="s">
        <v>233</v>
      </c>
      <c r="L8" s="24"/>
      <c r="M8" s="25"/>
    </row>
    <row r="9" spans="1:13" s="19" customFormat="1" ht="12.75" customHeight="1" x14ac:dyDescent="0.3">
      <c r="A9" s="23">
        <v>41712.399282407401</v>
      </c>
      <c r="B9" s="24" t="s">
        <v>219</v>
      </c>
      <c r="C9" s="24" t="s">
        <v>235</v>
      </c>
      <c r="D9" s="24" t="s">
        <v>221</v>
      </c>
      <c r="E9" s="24" t="s">
        <v>222</v>
      </c>
      <c r="F9" s="24" t="s">
        <v>258</v>
      </c>
      <c r="G9" s="24" t="s">
        <v>248</v>
      </c>
      <c r="H9" s="24" t="s">
        <v>225</v>
      </c>
      <c r="I9" s="24" t="s">
        <v>259</v>
      </c>
      <c r="J9" s="24" t="s">
        <v>260</v>
      </c>
      <c r="K9" s="24" t="s">
        <v>233</v>
      </c>
      <c r="L9" s="24"/>
      <c r="M9" s="25"/>
    </row>
    <row r="10" spans="1:13" s="19" customFormat="1" ht="12.75" customHeight="1" x14ac:dyDescent="0.3">
      <c r="A10" s="23">
        <v>41712.425439814797</v>
      </c>
      <c r="B10" s="24" t="s">
        <v>255</v>
      </c>
      <c r="C10" s="24" t="s">
        <v>246</v>
      </c>
      <c r="D10" s="24" t="s">
        <v>229</v>
      </c>
      <c r="E10" s="24" t="s">
        <v>236</v>
      </c>
      <c r="F10" s="24" t="s">
        <v>261</v>
      </c>
      <c r="G10" s="24" t="s">
        <v>224</v>
      </c>
      <c r="H10" s="24" t="s">
        <v>225</v>
      </c>
      <c r="I10" s="24" t="s">
        <v>262</v>
      </c>
      <c r="J10" s="24" t="s">
        <v>263</v>
      </c>
      <c r="K10" s="24" t="s">
        <v>228</v>
      </c>
      <c r="L10" s="24"/>
      <c r="M10" s="25"/>
    </row>
    <row r="11" spans="1:13" s="19" customFormat="1" ht="12.75" customHeight="1" x14ac:dyDescent="0.3">
      <c r="A11" s="23">
        <v>41712.770219907397</v>
      </c>
      <c r="B11" s="24" t="s">
        <v>219</v>
      </c>
      <c r="C11" s="24" t="s">
        <v>246</v>
      </c>
      <c r="D11" s="24" t="s">
        <v>229</v>
      </c>
      <c r="E11" s="24" t="s">
        <v>264</v>
      </c>
      <c r="F11" s="24" t="s">
        <v>265</v>
      </c>
      <c r="G11" s="24" t="s">
        <v>224</v>
      </c>
      <c r="H11" s="24" t="s">
        <v>266</v>
      </c>
      <c r="I11" s="24" t="s">
        <v>267</v>
      </c>
      <c r="J11" s="24" t="s">
        <v>268</v>
      </c>
      <c r="K11" s="24" t="s">
        <v>241</v>
      </c>
      <c r="L11" s="24"/>
      <c r="M11" s="25"/>
    </row>
    <row r="12" spans="1:13" s="19" customFormat="1" ht="12.75" customHeight="1" x14ac:dyDescent="0.3">
      <c r="A12" s="23">
        <v>41712.7731712963</v>
      </c>
      <c r="B12" s="24" t="s">
        <v>219</v>
      </c>
      <c r="C12" s="24" t="s">
        <v>235</v>
      </c>
      <c r="D12" s="24" t="s">
        <v>221</v>
      </c>
      <c r="E12" s="24" t="s">
        <v>264</v>
      </c>
      <c r="F12" s="24" t="s">
        <v>269</v>
      </c>
      <c r="G12" s="24" t="s">
        <v>224</v>
      </c>
      <c r="H12" s="24" t="s">
        <v>266</v>
      </c>
      <c r="I12" s="24" t="s">
        <v>267</v>
      </c>
      <c r="J12" s="24" t="s">
        <v>270</v>
      </c>
      <c r="K12" s="24" t="s">
        <v>233</v>
      </c>
      <c r="L12" s="24"/>
      <c r="M12" s="25"/>
    </row>
    <row r="13" spans="1:13" s="19" customFormat="1" ht="12.75" customHeight="1" x14ac:dyDescent="0.3">
      <c r="A13" s="23">
        <v>41712.775775463</v>
      </c>
      <c r="B13" s="24" t="s">
        <v>219</v>
      </c>
      <c r="C13" s="24" t="s">
        <v>220</v>
      </c>
      <c r="D13" s="24" t="s">
        <v>221</v>
      </c>
      <c r="E13" s="24" t="s">
        <v>264</v>
      </c>
      <c r="F13" s="24" t="s">
        <v>271</v>
      </c>
      <c r="G13" s="24" t="s">
        <v>252</v>
      </c>
      <c r="H13" s="24" t="s">
        <v>266</v>
      </c>
      <c r="I13" s="24" t="s">
        <v>272</v>
      </c>
      <c r="J13" s="24" t="s">
        <v>273</v>
      </c>
      <c r="K13" s="24" t="s">
        <v>233</v>
      </c>
      <c r="L13" s="24"/>
      <c r="M13" s="25"/>
    </row>
    <row r="14" spans="1:13" s="19" customFormat="1" ht="12.75" customHeight="1" x14ac:dyDescent="0.3">
      <c r="A14" s="23">
        <v>41712.7790046296</v>
      </c>
      <c r="B14" s="24" t="s">
        <v>234</v>
      </c>
      <c r="C14" s="24" t="s">
        <v>246</v>
      </c>
      <c r="D14" s="24" t="s">
        <v>229</v>
      </c>
      <c r="E14" s="24" t="s">
        <v>236</v>
      </c>
      <c r="F14" s="24" t="s">
        <v>274</v>
      </c>
      <c r="G14" s="24" t="s">
        <v>224</v>
      </c>
      <c r="H14" s="24" t="s">
        <v>266</v>
      </c>
      <c r="I14" s="24" t="s">
        <v>267</v>
      </c>
      <c r="J14" s="24" t="s">
        <v>275</v>
      </c>
      <c r="K14" s="24" t="s">
        <v>233</v>
      </c>
      <c r="L14" s="24"/>
      <c r="M14" s="25"/>
    </row>
    <row r="15" spans="1:13" s="19" customFormat="1" ht="12.75" customHeight="1" x14ac:dyDescent="0.3">
      <c r="A15" s="23">
        <v>41713.434745370403</v>
      </c>
      <c r="B15" s="24" t="s">
        <v>234</v>
      </c>
      <c r="C15" s="24" t="s">
        <v>246</v>
      </c>
      <c r="D15" s="24" t="s">
        <v>229</v>
      </c>
      <c r="E15" s="24" t="s">
        <v>222</v>
      </c>
      <c r="F15" s="24" t="s">
        <v>276</v>
      </c>
      <c r="G15" s="24" t="s">
        <v>224</v>
      </c>
      <c r="H15" s="24" t="s">
        <v>239</v>
      </c>
      <c r="I15" s="24" t="s">
        <v>277</v>
      </c>
      <c r="J15" s="24" t="s">
        <v>275</v>
      </c>
      <c r="K15" s="24" t="s">
        <v>228</v>
      </c>
      <c r="L15" s="24"/>
      <c r="M15" s="25"/>
    </row>
    <row r="16" spans="1:13" s="19" customFormat="1" ht="12.75" customHeight="1" x14ac:dyDescent="0.3">
      <c r="A16" s="23">
        <v>41713.608506944402</v>
      </c>
      <c r="B16" s="24" t="s">
        <v>219</v>
      </c>
      <c r="C16" s="24" t="s">
        <v>220</v>
      </c>
      <c r="D16" s="24" t="s">
        <v>229</v>
      </c>
      <c r="E16" s="24" t="s">
        <v>222</v>
      </c>
      <c r="F16" s="24" t="s">
        <v>278</v>
      </c>
      <c r="G16" s="24" t="s">
        <v>224</v>
      </c>
      <c r="H16" s="24" t="s">
        <v>239</v>
      </c>
      <c r="I16" s="24" t="s">
        <v>243</v>
      </c>
      <c r="J16" s="24" t="s">
        <v>279</v>
      </c>
      <c r="K16" s="24"/>
      <c r="L16" s="24"/>
      <c r="M16" s="25" t="s">
        <v>280</v>
      </c>
    </row>
    <row r="17" spans="1:13" s="19" customFormat="1" ht="12.75" customHeight="1" x14ac:dyDescent="0.3">
      <c r="A17" s="23">
        <v>41713.6175</v>
      </c>
      <c r="B17" s="24" t="s">
        <v>245</v>
      </c>
      <c r="C17" s="24" t="s">
        <v>281</v>
      </c>
      <c r="D17" s="24" t="s">
        <v>221</v>
      </c>
      <c r="E17" s="24" t="s">
        <v>222</v>
      </c>
      <c r="F17" s="24" t="s">
        <v>282</v>
      </c>
      <c r="G17" s="24" t="s">
        <v>238</v>
      </c>
      <c r="H17" s="24" t="s">
        <v>266</v>
      </c>
      <c r="I17" s="24" t="s">
        <v>272</v>
      </c>
      <c r="J17" s="24" t="s">
        <v>283</v>
      </c>
      <c r="K17" s="24"/>
      <c r="L17" s="24"/>
      <c r="M17" s="25" t="s">
        <v>284</v>
      </c>
    </row>
    <row r="18" spans="1:13" s="19" customFormat="1" ht="12.75" customHeight="1" x14ac:dyDescent="0.3">
      <c r="A18" s="23">
        <v>41713.6187615741</v>
      </c>
      <c r="B18" s="24" t="s">
        <v>234</v>
      </c>
      <c r="C18" s="24" t="s">
        <v>220</v>
      </c>
      <c r="D18" s="24" t="s">
        <v>229</v>
      </c>
      <c r="E18" s="24" t="s">
        <v>222</v>
      </c>
      <c r="F18" s="24" t="s">
        <v>285</v>
      </c>
      <c r="G18" s="24" t="s">
        <v>224</v>
      </c>
      <c r="H18" s="24" t="s">
        <v>239</v>
      </c>
      <c r="I18" s="24" t="s">
        <v>286</v>
      </c>
      <c r="J18" s="24" t="s">
        <v>227</v>
      </c>
      <c r="K18" s="24"/>
      <c r="L18" s="24"/>
      <c r="M18" s="25" t="s">
        <v>287</v>
      </c>
    </row>
    <row r="19" spans="1:13" s="19" customFormat="1" ht="12.75" customHeight="1" x14ac:dyDescent="0.3">
      <c r="A19" s="23">
        <v>41713.618969907402</v>
      </c>
      <c r="B19" s="24" t="s">
        <v>234</v>
      </c>
      <c r="C19" s="24" t="s">
        <v>246</v>
      </c>
      <c r="D19" s="24" t="s">
        <v>229</v>
      </c>
      <c r="E19" s="24" t="s">
        <v>222</v>
      </c>
      <c r="F19" s="24" t="s">
        <v>278</v>
      </c>
      <c r="G19" s="24" t="s">
        <v>252</v>
      </c>
      <c r="H19" s="24" t="s">
        <v>231</v>
      </c>
      <c r="I19" s="24" t="s">
        <v>243</v>
      </c>
      <c r="J19" s="24" t="s">
        <v>279</v>
      </c>
      <c r="K19" s="24"/>
      <c r="L19" s="24"/>
      <c r="M19" s="25" t="s">
        <v>288</v>
      </c>
    </row>
    <row r="20" spans="1:13" s="19" customFormat="1" ht="12.75" customHeight="1" x14ac:dyDescent="0.3">
      <c r="A20" s="23">
        <v>41713.625520833302</v>
      </c>
      <c r="B20" s="24" t="s">
        <v>234</v>
      </c>
      <c r="C20" s="24" t="s">
        <v>281</v>
      </c>
      <c r="D20" s="24" t="s">
        <v>229</v>
      </c>
      <c r="E20" s="24" t="s">
        <v>222</v>
      </c>
      <c r="F20" s="24" t="s">
        <v>289</v>
      </c>
      <c r="G20" s="24" t="s">
        <v>248</v>
      </c>
      <c r="H20" s="24" t="s">
        <v>225</v>
      </c>
      <c r="I20" s="24" t="s">
        <v>290</v>
      </c>
      <c r="J20" s="24" t="s">
        <v>291</v>
      </c>
      <c r="K20" s="24"/>
      <c r="L20" s="24"/>
      <c r="M20" s="25" t="s">
        <v>292</v>
      </c>
    </row>
    <row r="21" spans="1:13" s="19" customFormat="1" ht="12.75" customHeight="1" x14ac:dyDescent="0.3">
      <c r="A21" s="23">
        <v>41713.628368055601</v>
      </c>
      <c r="B21" s="24" t="s">
        <v>245</v>
      </c>
      <c r="C21" s="24" t="s">
        <v>235</v>
      </c>
      <c r="D21" s="24" t="s">
        <v>221</v>
      </c>
      <c r="E21" s="24" t="s">
        <v>222</v>
      </c>
      <c r="F21" s="24" t="s">
        <v>293</v>
      </c>
      <c r="G21" s="24" t="s">
        <v>224</v>
      </c>
      <c r="H21" s="24" t="s">
        <v>225</v>
      </c>
      <c r="I21" s="24" t="s">
        <v>240</v>
      </c>
      <c r="J21" s="24" t="s">
        <v>273</v>
      </c>
      <c r="K21" s="24"/>
      <c r="L21" s="24"/>
      <c r="M21" s="25" t="s">
        <v>284</v>
      </c>
    </row>
    <row r="22" spans="1:13" s="19" customFormat="1" ht="12.75" customHeight="1" x14ac:dyDescent="0.3">
      <c r="A22" s="23">
        <v>41713.628796296303</v>
      </c>
      <c r="B22" s="24" t="s">
        <v>234</v>
      </c>
      <c r="C22" s="24" t="s">
        <v>235</v>
      </c>
      <c r="D22" s="24" t="s">
        <v>229</v>
      </c>
      <c r="E22" s="24" t="s">
        <v>222</v>
      </c>
      <c r="F22" s="24" t="s">
        <v>294</v>
      </c>
      <c r="G22" s="24" t="s">
        <v>224</v>
      </c>
      <c r="H22" s="24" t="s">
        <v>249</v>
      </c>
      <c r="I22" s="24" t="s">
        <v>226</v>
      </c>
      <c r="J22" s="24" t="s">
        <v>244</v>
      </c>
      <c r="K22" s="24"/>
      <c r="L22" s="24"/>
      <c r="M22" s="25" t="s">
        <v>295</v>
      </c>
    </row>
    <row r="23" spans="1:13" s="19" customFormat="1" ht="12.75" customHeight="1" x14ac:dyDescent="0.3">
      <c r="A23" s="23">
        <v>41713.629594907397</v>
      </c>
      <c r="B23" s="24" t="s">
        <v>245</v>
      </c>
      <c r="C23" s="24" t="s">
        <v>281</v>
      </c>
      <c r="D23" s="24" t="s">
        <v>221</v>
      </c>
      <c r="E23" s="24" t="s">
        <v>222</v>
      </c>
      <c r="F23" s="24" t="s">
        <v>296</v>
      </c>
      <c r="G23" s="24" t="s">
        <v>248</v>
      </c>
      <c r="H23" s="24" t="s">
        <v>266</v>
      </c>
      <c r="I23" s="24" t="s">
        <v>272</v>
      </c>
      <c r="J23" s="24" t="s">
        <v>227</v>
      </c>
      <c r="K23" s="24"/>
      <c r="L23" s="24"/>
      <c r="M23" s="25" t="s">
        <v>295</v>
      </c>
    </row>
    <row r="24" spans="1:13" s="19" customFormat="1" ht="12.75" customHeight="1" x14ac:dyDescent="0.3">
      <c r="A24" s="23">
        <v>41713.635995370401</v>
      </c>
      <c r="B24" s="24" t="s">
        <v>219</v>
      </c>
      <c r="C24" s="24" t="s">
        <v>246</v>
      </c>
      <c r="D24" s="24" t="s">
        <v>221</v>
      </c>
      <c r="E24" s="24" t="s">
        <v>222</v>
      </c>
      <c r="F24" s="24" t="s">
        <v>297</v>
      </c>
      <c r="G24" s="24" t="s">
        <v>238</v>
      </c>
      <c r="H24" s="24" t="s">
        <v>298</v>
      </c>
      <c r="I24" s="24" t="s">
        <v>299</v>
      </c>
      <c r="J24" s="24" t="s">
        <v>227</v>
      </c>
      <c r="K24" s="24"/>
      <c r="L24" s="24"/>
      <c r="M24" s="25" t="s">
        <v>280</v>
      </c>
    </row>
    <row r="25" spans="1:13" s="19" customFormat="1" ht="12.75" customHeight="1" x14ac:dyDescent="0.3">
      <c r="A25" s="23">
        <v>41713.6705671296</v>
      </c>
      <c r="B25" s="24" t="s">
        <v>255</v>
      </c>
      <c r="C25" s="24" t="s">
        <v>235</v>
      </c>
      <c r="D25" s="24" t="s">
        <v>221</v>
      </c>
      <c r="E25" s="24" t="s">
        <v>300</v>
      </c>
      <c r="F25" s="24" t="s">
        <v>293</v>
      </c>
      <c r="G25" s="24" t="s">
        <v>238</v>
      </c>
      <c r="H25" s="24" t="s">
        <v>298</v>
      </c>
      <c r="I25" s="24" t="s">
        <v>240</v>
      </c>
      <c r="J25" s="24" t="s">
        <v>301</v>
      </c>
      <c r="K25" s="24"/>
      <c r="L25" s="24"/>
      <c r="M25" s="25" t="s">
        <v>280</v>
      </c>
    </row>
    <row r="26" spans="1:13" s="19" customFormat="1" ht="12.75" customHeight="1" x14ac:dyDescent="0.3">
      <c r="A26" s="23">
        <v>41713.677187499998</v>
      </c>
      <c r="B26" s="24" t="s">
        <v>234</v>
      </c>
      <c r="C26" s="24" t="s">
        <v>246</v>
      </c>
      <c r="D26" s="24" t="s">
        <v>221</v>
      </c>
      <c r="E26" s="24" t="s">
        <v>222</v>
      </c>
      <c r="F26" s="24" t="s">
        <v>302</v>
      </c>
      <c r="G26" s="24" t="s">
        <v>238</v>
      </c>
      <c r="H26" s="24" t="s">
        <v>249</v>
      </c>
      <c r="I26" s="24" t="s">
        <v>303</v>
      </c>
      <c r="J26" s="24" t="s">
        <v>227</v>
      </c>
      <c r="K26" s="24"/>
      <c r="L26" s="24"/>
      <c r="M26" s="25" t="s">
        <v>287</v>
      </c>
    </row>
    <row r="27" spans="1:13" s="19" customFormat="1" ht="12.75" customHeight="1" x14ac:dyDescent="0.3">
      <c r="A27" s="23">
        <v>41713.721909722197</v>
      </c>
      <c r="B27" s="24" t="s">
        <v>234</v>
      </c>
      <c r="C27" s="24" t="s">
        <v>235</v>
      </c>
      <c r="D27" s="24" t="s">
        <v>229</v>
      </c>
      <c r="E27" s="24" t="s">
        <v>222</v>
      </c>
      <c r="F27" s="24" t="s">
        <v>289</v>
      </c>
      <c r="G27" s="24" t="s">
        <v>252</v>
      </c>
      <c r="H27" s="24" t="s">
        <v>249</v>
      </c>
      <c r="I27" s="24" t="s">
        <v>267</v>
      </c>
      <c r="J27" s="24" t="s">
        <v>251</v>
      </c>
      <c r="K27" s="24"/>
      <c r="L27" s="24"/>
      <c r="M27" s="25" t="s">
        <v>304</v>
      </c>
    </row>
    <row r="28" spans="1:13" s="19" customFormat="1" x14ac:dyDescent="0.3">
      <c r="A28" s="23">
        <v>41713.736990740697</v>
      </c>
      <c r="B28" s="24" t="s">
        <v>255</v>
      </c>
      <c r="C28" s="24" t="s">
        <v>246</v>
      </c>
      <c r="D28" s="24" t="s">
        <v>221</v>
      </c>
      <c r="E28" s="24" t="s">
        <v>256</v>
      </c>
      <c r="F28" s="24" t="s">
        <v>305</v>
      </c>
      <c r="G28" s="24" t="s">
        <v>238</v>
      </c>
      <c r="H28" s="24" t="s">
        <v>249</v>
      </c>
      <c r="I28" s="24" t="s">
        <v>226</v>
      </c>
      <c r="J28" s="24" t="s">
        <v>227</v>
      </c>
      <c r="K28" s="24"/>
      <c r="L28" s="24"/>
      <c r="M28" s="25" t="s">
        <v>306</v>
      </c>
    </row>
    <row r="29" spans="1:13" s="19" customFormat="1" x14ac:dyDescent="0.3">
      <c r="A29" s="23">
        <v>41713.744803240697</v>
      </c>
      <c r="B29" s="24" t="s">
        <v>307</v>
      </c>
      <c r="C29" s="24" t="s">
        <v>281</v>
      </c>
      <c r="D29" s="24" t="s">
        <v>229</v>
      </c>
      <c r="E29" s="24" t="s">
        <v>222</v>
      </c>
      <c r="F29" s="24" t="s">
        <v>308</v>
      </c>
      <c r="G29" s="24" t="s">
        <v>224</v>
      </c>
      <c r="H29" s="24" t="s">
        <v>249</v>
      </c>
      <c r="I29" s="24" t="s">
        <v>309</v>
      </c>
      <c r="J29" s="24" t="s">
        <v>283</v>
      </c>
      <c r="K29" s="24"/>
      <c r="L29" s="24"/>
      <c r="M29" s="25" t="s">
        <v>310</v>
      </c>
    </row>
    <row r="30" spans="1:13" s="19" customFormat="1" x14ac:dyDescent="0.3">
      <c r="A30" s="23">
        <v>41713.7509027778</v>
      </c>
      <c r="B30" s="24" t="s">
        <v>219</v>
      </c>
      <c r="C30" s="24" t="s">
        <v>246</v>
      </c>
      <c r="D30" s="24" t="s">
        <v>229</v>
      </c>
      <c r="E30" s="24" t="s">
        <v>222</v>
      </c>
      <c r="F30" s="24" t="s">
        <v>278</v>
      </c>
      <c r="G30" s="24" t="s">
        <v>224</v>
      </c>
      <c r="H30" s="24" t="s">
        <v>249</v>
      </c>
      <c r="I30" s="24" t="s">
        <v>311</v>
      </c>
      <c r="J30" s="24" t="s">
        <v>270</v>
      </c>
      <c r="K30" s="24"/>
      <c r="L30" s="24"/>
      <c r="M30" s="25" t="s">
        <v>280</v>
      </c>
    </row>
    <row r="31" spans="1:13" s="19" customFormat="1" x14ac:dyDescent="0.3">
      <c r="A31" s="23">
        <v>41713.7596990741</v>
      </c>
      <c r="B31" s="24" t="s">
        <v>219</v>
      </c>
      <c r="C31" s="24" t="s">
        <v>220</v>
      </c>
      <c r="D31" s="24" t="s">
        <v>221</v>
      </c>
      <c r="E31" s="24" t="s">
        <v>264</v>
      </c>
      <c r="F31" s="24" t="s">
        <v>312</v>
      </c>
      <c r="G31" s="24" t="s">
        <v>224</v>
      </c>
      <c r="H31" s="24" t="s">
        <v>249</v>
      </c>
      <c r="I31" s="24" t="s">
        <v>313</v>
      </c>
      <c r="J31" s="24" t="s">
        <v>314</v>
      </c>
      <c r="K31" s="24"/>
      <c r="L31" s="24"/>
      <c r="M31" s="25" t="s">
        <v>280</v>
      </c>
    </row>
    <row r="32" spans="1:13" s="19" customFormat="1" x14ac:dyDescent="0.3">
      <c r="A32" s="23">
        <v>41713.825671296298</v>
      </c>
      <c r="B32" s="24" t="s">
        <v>219</v>
      </c>
      <c r="C32" s="24" t="s">
        <v>246</v>
      </c>
      <c r="D32" s="24" t="s">
        <v>229</v>
      </c>
      <c r="E32" s="24" t="s">
        <v>264</v>
      </c>
      <c r="F32" s="24" t="s">
        <v>315</v>
      </c>
      <c r="G32" s="24" t="s">
        <v>224</v>
      </c>
      <c r="H32" s="24" t="s">
        <v>266</v>
      </c>
      <c r="I32" s="24" t="s">
        <v>299</v>
      </c>
      <c r="J32" s="24" t="s">
        <v>268</v>
      </c>
      <c r="K32" s="24"/>
      <c r="L32" s="24"/>
      <c r="M32" s="25" t="s">
        <v>295</v>
      </c>
    </row>
    <row r="33" spans="1:13" s="19" customFormat="1" x14ac:dyDescent="0.3">
      <c r="A33" s="23">
        <v>41713.832974536999</v>
      </c>
      <c r="B33" s="24" t="s">
        <v>234</v>
      </c>
      <c r="C33" s="24" t="s">
        <v>246</v>
      </c>
      <c r="D33" s="24" t="s">
        <v>221</v>
      </c>
      <c r="E33" s="24" t="s">
        <v>222</v>
      </c>
      <c r="F33" s="24" t="s">
        <v>316</v>
      </c>
      <c r="G33" s="24" t="s">
        <v>224</v>
      </c>
      <c r="H33" s="24" t="s">
        <v>239</v>
      </c>
      <c r="I33" s="24" t="s">
        <v>243</v>
      </c>
      <c r="J33" s="24" t="s">
        <v>227</v>
      </c>
      <c r="K33" s="24"/>
      <c r="L33" s="24"/>
      <c r="M33" s="25" t="s">
        <v>287</v>
      </c>
    </row>
    <row r="34" spans="1:13" s="19" customFormat="1" x14ac:dyDescent="0.3">
      <c r="A34" s="23">
        <v>41713.870057870401</v>
      </c>
      <c r="B34" s="24" t="s">
        <v>255</v>
      </c>
      <c r="C34" s="24" t="s">
        <v>220</v>
      </c>
      <c r="D34" s="24" t="s">
        <v>229</v>
      </c>
      <c r="E34" s="24" t="s">
        <v>264</v>
      </c>
      <c r="F34" s="24" t="s">
        <v>317</v>
      </c>
      <c r="G34" s="24" t="s">
        <v>252</v>
      </c>
      <c r="H34" s="24" t="s">
        <v>225</v>
      </c>
      <c r="I34" s="24" t="s">
        <v>267</v>
      </c>
      <c r="J34" s="24" t="s">
        <v>283</v>
      </c>
      <c r="K34" s="24"/>
      <c r="L34" s="24"/>
      <c r="M34" s="25" t="s">
        <v>310</v>
      </c>
    </row>
    <row r="35" spans="1:13" s="19" customFormat="1" x14ac:dyDescent="0.3">
      <c r="A35" s="23">
        <v>41713.880856481497</v>
      </c>
      <c r="B35" s="24" t="s">
        <v>234</v>
      </c>
      <c r="C35" s="24" t="s">
        <v>246</v>
      </c>
      <c r="D35" s="24" t="s">
        <v>221</v>
      </c>
      <c r="E35" s="24" t="s">
        <v>222</v>
      </c>
      <c r="F35" s="24" t="s">
        <v>308</v>
      </c>
      <c r="G35" s="24" t="s">
        <v>224</v>
      </c>
      <c r="H35" s="24" t="s">
        <v>249</v>
      </c>
      <c r="I35" s="24" t="s">
        <v>226</v>
      </c>
      <c r="J35" s="24" t="s">
        <v>301</v>
      </c>
      <c r="K35" s="24"/>
      <c r="L35" s="24"/>
      <c r="M35" s="25" t="s">
        <v>287</v>
      </c>
    </row>
    <row r="36" spans="1:13" s="19" customFormat="1" x14ac:dyDescent="0.3">
      <c r="A36" s="23">
        <v>41713.886481481502</v>
      </c>
      <c r="B36" s="24" t="s">
        <v>234</v>
      </c>
      <c r="C36" s="24" t="s">
        <v>246</v>
      </c>
      <c r="D36" s="24" t="s">
        <v>229</v>
      </c>
      <c r="E36" s="24" t="s">
        <v>222</v>
      </c>
      <c r="F36" s="24" t="s">
        <v>318</v>
      </c>
      <c r="G36" s="24" t="s">
        <v>224</v>
      </c>
      <c r="H36" s="24" t="s">
        <v>239</v>
      </c>
      <c r="I36" s="24" t="s">
        <v>319</v>
      </c>
      <c r="J36" s="24" t="s">
        <v>227</v>
      </c>
      <c r="K36" s="24"/>
      <c r="L36" s="24"/>
      <c r="M36" s="25" t="s">
        <v>295</v>
      </c>
    </row>
    <row r="37" spans="1:13" s="19" customFormat="1" x14ac:dyDescent="0.3">
      <c r="A37" s="23">
        <v>41714.023773148103</v>
      </c>
      <c r="B37" s="24" t="s">
        <v>245</v>
      </c>
      <c r="C37" s="24" t="s">
        <v>235</v>
      </c>
      <c r="D37" s="24" t="s">
        <v>229</v>
      </c>
      <c r="E37" s="24" t="s">
        <v>222</v>
      </c>
      <c r="F37" s="24" t="s">
        <v>320</v>
      </c>
      <c r="G37" s="24" t="s">
        <v>224</v>
      </c>
      <c r="H37" s="24" t="s">
        <v>239</v>
      </c>
      <c r="I37" s="24" t="s">
        <v>243</v>
      </c>
      <c r="J37" s="24" t="s">
        <v>314</v>
      </c>
      <c r="K37" s="24"/>
      <c r="L37" s="24"/>
      <c r="M37" s="25" t="s">
        <v>310</v>
      </c>
    </row>
    <row r="38" spans="1:13" s="19" customFormat="1" x14ac:dyDescent="0.3">
      <c r="A38" s="23">
        <v>41713.917418981502</v>
      </c>
      <c r="B38" s="24" t="s">
        <v>219</v>
      </c>
      <c r="C38" s="24" t="s">
        <v>246</v>
      </c>
      <c r="D38" s="24" t="s">
        <v>229</v>
      </c>
      <c r="E38" s="24" t="s">
        <v>264</v>
      </c>
      <c r="F38" s="24" t="s">
        <v>278</v>
      </c>
      <c r="G38" s="24" t="s">
        <v>224</v>
      </c>
      <c r="H38" s="24" t="s">
        <v>249</v>
      </c>
      <c r="I38" s="24" t="s">
        <v>321</v>
      </c>
      <c r="J38" s="24" t="s">
        <v>283</v>
      </c>
      <c r="K38" s="24"/>
      <c r="L38" s="24"/>
      <c r="M38" s="25" t="s">
        <v>280</v>
      </c>
    </row>
    <row r="39" spans="1:13" s="19" customFormat="1" x14ac:dyDescent="0.3">
      <c r="A39" s="23">
        <v>41714.393564814804</v>
      </c>
      <c r="B39" s="24" t="s">
        <v>245</v>
      </c>
      <c r="C39" s="24" t="s">
        <v>246</v>
      </c>
      <c r="D39" s="24" t="s">
        <v>229</v>
      </c>
      <c r="E39" s="24" t="s">
        <v>222</v>
      </c>
      <c r="F39" s="24" t="s">
        <v>271</v>
      </c>
      <c r="G39" s="24" t="s">
        <v>252</v>
      </c>
      <c r="H39" s="24" t="s">
        <v>225</v>
      </c>
      <c r="I39" s="24" t="s">
        <v>243</v>
      </c>
      <c r="J39" s="24" t="s">
        <v>254</v>
      </c>
      <c r="K39" s="24"/>
      <c r="L39" s="24"/>
      <c r="M39" s="25" t="s">
        <v>310</v>
      </c>
    </row>
    <row r="40" spans="1:13" s="19" customFormat="1" x14ac:dyDescent="0.3">
      <c r="A40" s="23">
        <v>41714.399675925903</v>
      </c>
      <c r="B40" s="24" t="s">
        <v>255</v>
      </c>
      <c r="C40" s="24" t="s">
        <v>220</v>
      </c>
      <c r="D40" s="24" t="s">
        <v>229</v>
      </c>
      <c r="E40" s="24" t="s">
        <v>300</v>
      </c>
      <c r="F40" s="24" t="s">
        <v>293</v>
      </c>
      <c r="G40" s="24" t="s">
        <v>238</v>
      </c>
      <c r="H40" s="24" t="s">
        <v>298</v>
      </c>
      <c r="I40" s="24" t="s">
        <v>322</v>
      </c>
      <c r="J40" s="24" t="s">
        <v>322</v>
      </c>
      <c r="K40" s="24"/>
      <c r="L40" s="24"/>
      <c r="M40" s="25" t="s">
        <v>280</v>
      </c>
    </row>
    <row r="41" spans="1:13" s="19" customFormat="1" x14ac:dyDescent="0.3">
      <c r="A41" s="23">
        <v>41714.4614351852</v>
      </c>
      <c r="B41" s="24" t="s">
        <v>219</v>
      </c>
      <c r="C41" s="24" t="s">
        <v>220</v>
      </c>
      <c r="D41" s="24" t="s">
        <v>229</v>
      </c>
      <c r="E41" s="24" t="s">
        <v>222</v>
      </c>
      <c r="F41" s="24" t="s">
        <v>323</v>
      </c>
      <c r="G41" s="24" t="s">
        <v>238</v>
      </c>
      <c r="H41" s="24" t="s">
        <v>225</v>
      </c>
      <c r="I41" s="24" t="s">
        <v>243</v>
      </c>
      <c r="J41" s="24" t="s">
        <v>324</v>
      </c>
      <c r="K41" s="24"/>
      <c r="L41" s="24"/>
      <c r="M41" s="25" t="s">
        <v>284</v>
      </c>
    </row>
    <row r="42" spans="1:13" s="19" customFormat="1" x14ac:dyDescent="0.3">
      <c r="A42" s="23">
        <v>41714.464375000003</v>
      </c>
      <c r="B42" s="24" t="s">
        <v>234</v>
      </c>
      <c r="C42" s="24" t="s">
        <v>246</v>
      </c>
      <c r="D42" s="24" t="s">
        <v>229</v>
      </c>
      <c r="E42" s="24" t="s">
        <v>222</v>
      </c>
      <c r="F42" s="24" t="s">
        <v>285</v>
      </c>
      <c r="G42" s="24" t="s">
        <v>224</v>
      </c>
      <c r="H42" s="24" t="s">
        <v>239</v>
      </c>
      <c r="I42" s="24" t="s">
        <v>243</v>
      </c>
      <c r="J42" s="24" t="s">
        <v>325</v>
      </c>
      <c r="K42" s="24"/>
      <c r="L42" s="24"/>
      <c r="M42" s="25" t="s">
        <v>287</v>
      </c>
    </row>
    <row r="43" spans="1:13" s="19" customFormat="1" x14ac:dyDescent="0.3">
      <c r="A43" s="23">
        <v>41714.485763888901</v>
      </c>
      <c r="B43" s="24" t="s">
        <v>245</v>
      </c>
      <c r="C43" s="24" t="s">
        <v>246</v>
      </c>
      <c r="D43" s="24" t="s">
        <v>229</v>
      </c>
      <c r="E43" s="24" t="s">
        <v>222</v>
      </c>
      <c r="F43" s="24" t="s">
        <v>326</v>
      </c>
      <c r="G43" s="24" t="s">
        <v>252</v>
      </c>
      <c r="H43" s="24" t="s">
        <v>266</v>
      </c>
      <c r="I43" s="24" t="s">
        <v>243</v>
      </c>
      <c r="J43" s="24" t="s">
        <v>270</v>
      </c>
      <c r="K43" s="24"/>
      <c r="L43" s="24"/>
      <c r="M43" s="25" t="s">
        <v>287</v>
      </c>
    </row>
    <row r="44" spans="1:13" s="19" customFormat="1" x14ac:dyDescent="0.3">
      <c r="A44" s="23">
        <v>41714.535115740699</v>
      </c>
      <c r="B44" s="24" t="s">
        <v>234</v>
      </c>
      <c r="C44" s="24" t="s">
        <v>246</v>
      </c>
      <c r="D44" s="24" t="s">
        <v>221</v>
      </c>
      <c r="E44" s="24" t="s">
        <v>222</v>
      </c>
      <c r="F44" s="24" t="s">
        <v>326</v>
      </c>
      <c r="G44" s="24" t="s">
        <v>252</v>
      </c>
      <c r="H44" s="24" t="s">
        <v>231</v>
      </c>
      <c r="I44" s="24" t="s">
        <v>243</v>
      </c>
      <c r="J44" s="24" t="s">
        <v>268</v>
      </c>
      <c r="K44" s="24"/>
      <c r="L44" s="24"/>
      <c r="M44" s="25" t="s">
        <v>310</v>
      </c>
    </row>
    <row r="45" spans="1:13" s="19" customFormat="1" x14ac:dyDescent="0.3">
      <c r="A45" s="23">
        <v>41714.516990740703</v>
      </c>
      <c r="B45" s="24" t="s">
        <v>219</v>
      </c>
      <c r="C45" s="24" t="s">
        <v>246</v>
      </c>
      <c r="D45" s="24" t="s">
        <v>229</v>
      </c>
      <c r="E45" s="24" t="s">
        <v>222</v>
      </c>
      <c r="F45" s="24" t="s">
        <v>327</v>
      </c>
      <c r="G45" s="24" t="s">
        <v>252</v>
      </c>
      <c r="H45" s="24" t="s">
        <v>239</v>
      </c>
      <c r="I45" s="24" t="s">
        <v>226</v>
      </c>
      <c r="J45" s="24" t="s">
        <v>263</v>
      </c>
      <c r="K45" s="24"/>
      <c r="L45" s="24"/>
      <c r="M45" s="25" t="s">
        <v>295</v>
      </c>
    </row>
    <row r="46" spans="1:13" s="19" customFormat="1" x14ac:dyDescent="0.3">
      <c r="A46" s="23">
        <v>41714.524375000001</v>
      </c>
      <c r="B46" s="24" t="s">
        <v>219</v>
      </c>
      <c r="C46" s="24" t="s">
        <v>235</v>
      </c>
      <c r="D46" s="24" t="s">
        <v>229</v>
      </c>
      <c r="E46" s="24" t="s">
        <v>222</v>
      </c>
      <c r="F46" s="24" t="s">
        <v>282</v>
      </c>
      <c r="G46" s="24" t="s">
        <v>238</v>
      </c>
      <c r="H46" s="24" t="s">
        <v>239</v>
      </c>
      <c r="I46" s="24" t="s">
        <v>240</v>
      </c>
      <c r="J46" s="24" t="s">
        <v>227</v>
      </c>
      <c r="K46" s="24"/>
      <c r="L46" s="24"/>
      <c r="M46" s="25" t="s">
        <v>280</v>
      </c>
    </row>
    <row r="47" spans="1:13" s="19" customFormat="1" x14ac:dyDescent="0.3">
      <c r="A47" s="23">
        <v>41714.524502314802</v>
      </c>
      <c r="B47" s="24" t="s">
        <v>219</v>
      </c>
      <c r="C47" s="24" t="s">
        <v>235</v>
      </c>
      <c r="D47" s="24" t="s">
        <v>229</v>
      </c>
      <c r="E47" s="24" t="s">
        <v>222</v>
      </c>
      <c r="F47" s="24" t="s">
        <v>282</v>
      </c>
      <c r="G47" s="24" t="s">
        <v>238</v>
      </c>
      <c r="H47" s="24" t="s">
        <v>239</v>
      </c>
      <c r="I47" s="24" t="s">
        <v>240</v>
      </c>
      <c r="J47" s="24" t="s">
        <v>227</v>
      </c>
      <c r="K47" s="24"/>
      <c r="L47" s="24"/>
      <c r="M47" s="25" t="s">
        <v>280</v>
      </c>
    </row>
    <row r="48" spans="1:13" s="19" customFormat="1" x14ac:dyDescent="0.3">
      <c r="A48" s="23">
        <v>41714.551030092603</v>
      </c>
      <c r="B48" s="24" t="s">
        <v>234</v>
      </c>
      <c r="C48" s="24" t="s">
        <v>220</v>
      </c>
      <c r="D48" s="24" t="s">
        <v>221</v>
      </c>
      <c r="E48" s="24" t="s">
        <v>222</v>
      </c>
      <c r="F48" s="24" t="s">
        <v>328</v>
      </c>
      <c r="G48" s="24" t="s">
        <v>252</v>
      </c>
      <c r="H48" s="24" t="s">
        <v>225</v>
      </c>
      <c r="I48" s="24" t="s">
        <v>303</v>
      </c>
      <c r="J48" s="24" t="s">
        <v>325</v>
      </c>
      <c r="K48" s="24"/>
      <c r="L48" s="24"/>
      <c r="M48" s="25" t="s">
        <v>284</v>
      </c>
    </row>
    <row r="49" spans="1:13" s="19" customFormat="1" x14ac:dyDescent="0.3">
      <c r="A49" s="23">
        <v>41714.570416666698</v>
      </c>
      <c r="B49" s="24" t="s">
        <v>255</v>
      </c>
      <c r="C49" s="24" t="s">
        <v>220</v>
      </c>
      <c r="D49" s="24" t="s">
        <v>229</v>
      </c>
      <c r="E49" s="24" t="s">
        <v>256</v>
      </c>
      <c r="F49" s="24" t="s">
        <v>326</v>
      </c>
      <c r="G49" s="24" t="s">
        <v>252</v>
      </c>
      <c r="H49" s="24" t="s">
        <v>225</v>
      </c>
      <c r="I49" s="24" t="s">
        <v>243</v>
      </c>
      <c r="J49" s="24" t="s">
        <v>263</v>
      </c>
      <c r="K49" s="24"/>
      <c r="L49" s="24"/>
      <c r="M49" s="25" t="s">
        <v>306</v>
      </c>
    </row>
    <row r="50" spans="1:13" s="19" customFormat="1" x14ac:dyDescent="0.3">
      <c r="A50" s="23">
        <v>41714.5769560185</v>
      </c>
      <c r="B50" s="24" t="s">
        <v>219</v>
      </c>
      <c r="C50" s="24" t="s">
        <v>220</v>
      </c>
      <c r="D50" s="24" t="s">
        <v>229</v>
      </c>
      <c r="E50" s="24" t="s">
        <v>222</v>
      </c>
      <c r="F50" s="24" t="s">
        <v>328</v>
      </c>
      <c r="G50" s="24" t="s">
        <v>224</v>
      </c>
      <c r="H50" s="24" t="s">
        <v>239</v>
      </c>
      <c r="I50" s="24" t="s">
        <v>253</v>
      </c>
      <c r="J50" s="24" t="s">
        <v>329</v>
      </c>
      <c r="K50" s="24"/>
      <c r="L50" s="24"/>
      <c r="M50" s="25" t="s">
        <v>284</v>
      </c>
    </row>
    <row r="51" spans="1:13" s="19" customFormat="1" x14ac:dyDescent="0.3">
      <c r="A51" s="23">
        <v>41714.6229282407</v>
      </c>
      <c r="B51" s="24" t="s">
        <v>234</v>
      </c>
      <c r="C51" s="24" t="s">
        <v>246</v>
      </c>
      <c r="D51" s="24" t="s">
        <v>229</v>
      </c>
      <c r="E51" s="24" t="s">
        <v>236</v>
      </c>
      <c r="F51" s="24" t="s">
        <v>271</v>
      </c>
      <c r="G51" s="24" t="s">
        <v>224</v>
      </c>
      <c r="H51" s="24" t="s">
        <v>249</v>
      </c>
      <c r="I51" s="24" t="s">
        <v>226</v>
      </c>
      <c r="J51" s="24" t="s">
        <v>227</v>
      </c>
      <c r="K51" s="24"/>
      <c r="L51" s="24"/>
      <c r="M51" s="25" t="s">
        <v>284</v>
      </c>
    </row>
    <row r="52" spans="1:13" s="19" customFormat="1" x14ac:dyDescent="0.3">
      <c r="A52" s="23">
        <v>41714.624155092599</v>
      </c>
      <c r="B52" s="24" t="s">
        <v>219</v>
      </c>
      <c r="C52" s="24" t="s">
        <v>235</v>
      </c>
      <c r="D52" s="24" t="s">
        <v>229</v>
      </c>
      <c r="E52" s="24" t="s">
        <v>222</v>
      </c>
      <c r="F52" s="24" t="s">
        <v>302</v>
      </c>
      <c r="G52" s="24" t="s">
        <v>224</v>
      </c>
      <c r="H52" s="24" t="s">
        <v>249</v>
      </c>
      <c r="I52" s="24" t="s">
        <v>226</v>
      </c>
      <c r="J52" s="24" t="s">
        <v>227</v>
      </c>
      <c r="K52" s="24"/>
      <c r="L52" s="24"/>
      <c r="M52" s="25" t="s">
        <v>306</v>
      </c>
    </row>
    <row r="53" spans="1:13" s="19" customFormat="1" x14ac:dyDescent="0.3">
      <c r="A53" s="23">
        <v>41714.629571759302</v>
      </c>
      <c r="B53" s="24" t="s">
        <v>234</v>
      </c>
      <c r="C53" s="24" t="s">
        <v>235</v>
      </c>
      <c r="D53" s="24" t="s">
        <v>229</v>
      </c>
      <c r="E53" s="24" t="s">
        <v>222</v>
      </c>
      <c r="F53" s="24" t="s">
        <v>326</v>
      </c>
      <c r="G53" s="24" t="s">
        <v>238</v>
      </c>
      <c r="H53" s="24" t="s">
        <v>249</v>
      </c>
      <c r="I53" s="24" t="s">
        <v>330</v>
      </c>
      <c r="J53" s="24" t="s">
        <v>244</v>
      </c>
      <c r="K53" s="24"/>
      <c r="L53" s="24"/>
      <c r="M53" s="25" t="s">
        <v>284</v>
      </c>
    </row>
    <row r="54" spans="1:13" s="19" customFormat="1" x14ac:dyDescent="0.3">
      <c r="A54" s="23">
        <v>41714.632581018501</v>
      </c>
      <c r="B54" s="24" t="s">
        <v>234</v>
      </c>
      <c r="C54" s="24" t="s">
        <v>235</v>
      </c>
      <c r="D54" s="24" t="s">
        <v>229</v>
      </c>
      <c r="E54" s="24" t="s">
        <v>222</v>
      </c>
      <c r="F54" s="24" t="s">
        <v>331</v>
      </c>
      <c r="G54" s="24" t="s">
        <v>224</v>
      </c>
      <c r="H54" s="24" t="s">
        <v>249</v>
      </c>
      <c r="I54" s="24" t="s">
        <v>226</v>
      </c>
      <c r="J54" s="24" t="s">
        <v>314</v>
      </c>
      <c r="K54" s="24"/>
      <c r="L54" s="24"/>
      <c r="M54" s="25" t="s">
        <v>284</v>
      </c>
    </row>
    <row r="55" spans="1:13" s="19" customFormat="1" x14ac:dyDescent="0.3">
      <c r="A55" s="23">
        <v>41714.636261574102</v>
      </c>
      <c r="B55" s="24" t="s">
        <v>234</v>
      </c>
      <c r="C55" s="24" t="s">
        <v>281</v>
      </c>
      <c r="D55" s="24" t="s">
        <v>221</v>
      </c>
      <c r="E55" s="24" t="s">
        <v>236</v>
      </c>
      <c r="F55" s="24" t="s">
        <v>332</v>
      </c>
      <c r="G55" s="24" t="s">
        <v>224</v>
      </c>
      <c r="H55" s="24" t="s">
        <v>249</v>
      </c>
      <c r="I55" s="24" t="s">
        <v>330</v>
      </c>
      <c r="J55" s="24" t="s">
        <v>333</v>
      </c>
      <c r="K55" s="24"/>
      <c r="L55" s="24"/>
      <c r="M55" s="25" t="s">
        <v>310</v>
      </c>
    </row>
    <row r="56" spans="1:13" s="19" customFormat="1" x14ac:dyDescent="0.3">
      <c r="A56" s="23">
        <v>41714.638877314799</v>
      </c>
      <c r="B56" s="24" t="s">
        <v>219</v>
      </c>
      <c r="C56" s="24" t="s">
        <v>235</v>
      </c>
      <c r="D56" s="24" t="s">
        <v>221</v>
      </c>
      <c r="E56" s="24" t="s">
        <v>222</v>
      </c>
      <c r="F56" s="24" t="s">
        <v>308</v>
      </c>
      <c r="G56" s="24" t="s">
        <v>224</v>
      </c>
      <c r="H56" s="24" t="s">
        <v>249</v>
      </c>
      <c r="I56" s="24" t="s">
        <v>226</v>
      </c>
      <c r="J56" s="24" t="s">
        <v>227</v>
      </c>
      <c r="K56" s="24"/>
      <c r="L56" s="24"/>
      <c r="M56" s="25" t="s">
        <v>334</v>
      </c>
    </row>
    <row r="57" spans="1:13" s="19" customFormat="1" x14ac:dyDescent="0.3">
      <c r="A57" s="23">
        <v>41714.653263888897</v>
      </c>
      <c r="B57" s="24" t="s">
        <v>245</v>
      </c>
      <c r="C57" s="24" t="s">
        <v>246</v>
      </c>
      <c r="D57" s="24" t="s">
        <v>229</v>
      </c>
      <c r="E57" s="24" t="s">
        <v>222</v>
      </c>
      <c r="F57" s="24" t="s">
        <v>328</v>
      </c>
      <c r="G57" s="24" t="s">
        <v>224</v>
      </c>
      <c r="H57" s="24" t="s">
        <v>249</v>
      </c>
      <c r="I57" s="24" t="s">
        <v>286</v>
      </c>
      <c r="J57" s="24" t="s">
        <v>335</v>
      </c>
      <c r="K57" s="24"/>
      <c r="L57" s="24"/>
      <c r="M57" s="25" t="s">
        <v>336</v>
      </c>
    </row>
    <row r="58" spans="1:13" s="19" customFormat="1" x14ac:dyDescent="0.3">
      <c r="A58" s="23">
        <v>41714.655509259297</v>
      </c>
      <c r="B58" s="24" t="s">
        <v>234</v>
      </c>
      <c r="C58" s="24" t="s">
        <v>220</v>
      </c>
      <c r="D58" s="24" t="s">
        <v>229</v>
      </c>
      <c r="E58" s="24" t="s">
        <v>222</v>
      </c>
      <c r="F58" s="24" t="s">
        <v>316</v>
      </c>
      <c r="G58" s="24" t="s">
        <v>238</v>
      </c>
      <c r="H58" s="24" t="s">
        <v>266</v>
      </c>
      <c r="I58" s="24" t="s">
        <v>226</v>
      </c>
      <c r="J58" s="24" t="s">
        <v>227</v>
      </c>
      <c r="K58" s="24"/>
      <c r="L58" s="24"/>
      <c r="M58" s="25" t="s">
        <v>280</v>
      </c>
    </row>
    <row r="59" spans="1:13" s="19" customFormat="1" x14ac:dyDescent="0.3">
      <c r="A59" s="23">
        <v>41714.677546296298</v>
      </c>
      <c r="B59" s="24" t="s">
        <v>234</v>
      </c>
      <c r="C59" s="24" t="s">
        <v>246</v>
      </c>
      <c r="D59" s="24" t="s">
        <v>221</v>
      </c>
      <c r="E59" s="24" t="s">
        <v>222</v>
      </c>
      <c r="F59" s="24" t="s">
        <v>302</v>
      </c>
      <c r="G59" s="24" t="s">
        <v>238</v>
      </c>
      <c r="H59" s="24" t="s">
        <v>298</v>
      </c>
      <c r="I59" s="24" t="s">
        <v>240</v>
      </c>
      <c r="J59" s="24" t="s">
        <v>227</v>
      </c>
      <c r="K59" s="24"/>
      <c r="L59" s="24"/>
      <c r="M59" s="25" t="s">
        <v>280</v>
      </c>
    </row>
    <row r="60" spans="1:13" s="19" customFormat="1" x14ac:dyDescent="0.3">
      <c r="A60" s="23">
        <v>41714.7322569444</v>
      </c>
      <c r="B60" s="24" t="s">
        <v>255</v>
      </c>
      <c r="C60" s="24" t="s">
        <v>246</v>
      </c>
      <c r="D60" s="24" t="s">
        <v>229</v>
      </c>
      <c r="E60" s="24" t="s">
        <v>264</v>
      </c>
      <c r="F60" s="24" t="s">
        <v>337</v>
      </c>
      <c r="G60" s="24" t="s">
        <v>224</v>
      </c>
      <c r="H60" s="24" t="s">
        <v>249</v>
      </c>
      <c r="I60" s="24" t="s">
        <v>338</v>
      </c>
      <c r="J60" s="24" t="s">
        <v>279</v>
      </c>
      <c r="K60" s="24"/>
      <c r="L60" s="24"/>
      <c r="M60" s="25" t="s">
        <v>306</v>
      </c>
    </row>
    <row r="61" spans="1:13" s="19" customFormat="1" x14ac:dyDescent="0.3">
      <c r="A61" s="23">
        <v>41714.773090277798</v>
      </c>
      <c r="B61" s="24" t="s">
        <v>219</v>
      </c>
      <c r="C61" s="24" t="s">
        <v>220</v>
      </c>
      <c r="D61" s="24" t="s">
        <v>229</v>
      </c>
      <c r="E61" s="24" t="s">
        <v>222</v>
      </c>
      <c r="F61" s="24" t="s">
        <v>247</v>
      </c>
      <c r="G61" s="24" t="s">
        <v>224</v>
      </c>
      <c r="H61" s="24" t="s">
        <v>231</v>
      </c>
      <c r="I61" s="24" t="s">
        <v>226</v>
      </c>
      <c r="J61" s="24" t="s">
        <v>227</v>
      </c>
      <c r="K61" s="24"/>
      <c r="L61" s="24"/>
      <c r="M61" s="25" t="s">
        <v>339</v>
      </c>
    </row>
    <row r="62" spans="1:13" s="19" customFormat="1" x14ac:dyDescent="0.3">
      <c r="A62" s="23">
        <v>41714.814062500001</v>
      </c>
      <c r="B62" s="24" t="s">
        <v>219</v>
      </c>
      <c r="C62" s="24" t="s">
        <v>220</v>
      </c>
      <c r="D62" s="24" t="s">
        <v>221</v>
      </c>
      <c r="E62" s="24" t="s">
        <v>264</v>
      </c>
      <c r="F62" s="24" t="s">
        <v>271</v>
      </c>
      <c r="G62" s="24" t="s">
        <v>224</v>
      </c>
      <c r="H62" s="24" t="s">
        <v>266</v>
      </c>
      <c r="I62" s="24" t="s">
        <v>272</v>
      </c>
      <c r="J62" s="24" t="s">
        <v>227</v>
      </c>
      <c r="K62" s="24"/>
      <c r="L62" s="24"/>
      <c r="M62" s="25" t="s">
        <v>284</v>
      </c>
    </row>
    <row r="63" spans="1:13" s="19" customFormat="1" x14ac:dyDescent="0.3">
      <c r="A63" s="23">
        <v>41714.844571759299</v>
      </c>
      <c r="B63" s="24" t="s">
        <v>234</v>
      </c>
      <c r="C63" s="24" t="s">
        <v>246</v>
      </c>
      <c r="D63" s="24" t="s">
        <v>221</v>
      </c>
      <c r="E63" s="24" t="s">
        <v>222</v>
      </c>
      <c r="F63" s="24" t="s">
        <v>326</v>
      </c>
      <c r="G63" s="24" t="s">
        <v>224</v>
      </c>
      <c r="H63" s="24" t="s">
        <v>231</v>
      </c>
      <c r="I63" s="24" t="s">
        <v>243</v>
      </c>
      <c r="J63" s="24" t="s">
        <v>227</v>
      </c>
      <c r="K63" s="24"/>
      <c r="L63" s="24"/>
      <c r="M63" s="25" t="s">
        <v>310</v>
      </c>
    </row>
    <row r="64" spans="1:13" s="19" customFormat="1" x14ac:dyDescent="0.3">
      <c r="A64" s="23">
        <v>41714.898055555597</v>
      </c>
      <c r="B64" s="24" t="s">
        <v>219</v>
      </c>
      <c r="C64" s="24" t="s">
        <v>220</v>
      </c>
      <c r="D64" s="24" t="s">
        <v>221</v>
      </c>
      <c r="E64" s="24" t="s">
        <v>236</v>
      </c>
      <c r="F64" s="24" t="s">
        <v>308</v>
      </c>
      <c r="G64" s="24" t="s">
        <v>224</v>
      </c>
      <c r="H64" s="24" t="s">
        <v>249</v>
      </c>
      <c r="I64" s="24" t="s">
        <v>330</v>
      </c>
      <c r="J64" s="24" t="s">
        <v>227</v>
      </c>
      <c r="K64" s="24"/>
      <c r="L64" s="24"/>
      <c r="M64" s="25" t="s">
        <v>287</v>
      </c>
    </row>
    <row r="65" spans="1:13" s="19" customFormat="1" x14ac:dyDescent="0.3">
      <c r="A65" s="23">
        <v>41714.909178240698</v>
      </c>
      <c r="B65" s="24" t="s">
        <v>219</v>
      </c>
      <c r="C65" s="24" t="s">
        <v>246</v>
      </c>
      <c r="D65" s="24" t="s">
        <v>229</v>
      </c>
      <c r="E65" s="24" t="s">
        <v>222</v>
      </c>
      <c r="F65" s="24" t="s">
        <v>297</v>
      </c>
      <c r="G65" s="24" t="s">
        <v>224</v>
      </c>
      <c r="H65" s="24" t="s">
        <v>249</v>
      </c>
      <c r="I65" s="24" t="s">
        <v>267</v>
      </c>
      <c r="J65" s="24" t="s">
        <v>275</v>
      </c>
      <c r="K65" s="24"/>
      <c r="L65" s="24"/>
      <c r="M65" s="25" t="s">
        <v>339</v>
      </c>
    </row>
    <row r="66" spans="1:13" s="19" customFormat="1" x14ac:dyDescent="0.3">
      <c r="A66" s="23">
        <v>41714.912060185197</v>
      </c>
      <c r="B66" s="24" t="s">
        <v>219</v>
      </c>
      <c r="C66" s="24" t="s">
        <v>246</v>
      </c>
      <c r="D66" s="24" t="s">
        <v>221</v>
      </c>
      <c r="E66" s="24" t="s">
        <v>222</v>
      </c>
      <c r="F66" s="24" t="s">
        <v>302</v>
      </c>
      <c r="G66" s="24" t="s">
        <v>238</v>
      </c>
      <c r="H66" s="24" t="s">
        <v>225</v>
      </c>
      <c r="I66" s="24" t="s">
        <v>226</v>
      </c>
      <c r="J66" s="24" t="s">
        <v>227</v>
      </c>
      <c r="K66" s="24"/>
      <c r="L66" s="24"/>
      <c r="M66" s="25" t="s">
        <v>280</v>
      </c>
    </row>
    <row r="67" spans="1:13" s="19" customFormat="1" x14ac:dyDescent="0.3">
      <c r="A67" s="23">
        <v>41715.313611111102</v>
      </c>
      <c r="B67" s="24" t="s">
        <v>234</v>
      </c>
      <c r="C67" s="24" t="s">
        <v>246</v>
      </c>
      <c r="D67" s="24" t="s">
        <v>229</v>
      </c>
      <c r="E67" s="24" t="s">
        <v>236</v>
      </c>
      <c r="F67" s="24" t="s">
        <v>237</v>
      </c>
      <c r="G67" s="24" t="s">
        <v>224</v>
      </c>
      <c r="H67" s="24" t="s">
        <v>249</v>
      </c>
      <c r="I67" s="24" t="s">
        <v>340</v>
      </c>
      <c r="J67" s="24" t="s">
        <v>227</v>
      </c>
      <c r="K67" s="24"/>
      <c r="L67" s="24"/>
      <c r="M67" s="25" t="s">
        <v>284</v>
      </c>
    </row>
    <row r="68" spans="1:13" s="19" customFormat="1" x14ac:dyDescent="0.3">
      <c r="A68" s="23">
        <v>41715.339918981503</v>
      </c>
      <c r="B68" s="24" t="s">
        <v>234</v>
      </c>
      <c r="C68" s="24" t="s">
        <v>246</v>
      </c>
      <c r="D68" s="24" t="s">
        <v>229</v>
      </c>
      <c r="E68" s="24" t="s">
        <v>222</v>
      </c>
      <c r="F68" s="24" t="s">
        <v>302</v>
      </c>
      <c r="G68" s="24" t="s">
        <v>238</v>
      </c>
      <c r="H68" s="24" t="s">
        <v>239</v>
      </c>
      <c r="I68" s="24" t="s">
        <v>243</v>
      </c>
      <c r="J68" s="24" t="s">
        <v>283</v>
      </c>
      <c r="K68" s="24"/>
      <c r="L68" s="24"/>
      <c r="M68" s="25" t="s">
        <v>280</v>
      </c>
    </row>
    <row r="69" spans="1:13" s="19" customFormat="1" x14ac:dyDescent="0.3">
      <c r="A69" s="23">
        <v>41715.340486111098</v>
      </c>
      <c r="B69" s="24" t="s">
        <v>234</v>
      </c>
      <c r="C69" s="24" t="s">
        <v>246</v>
      </c>
      <c r="D69" s="24" t="s">
        <v>229</v>
      </c>
      <c r="E69" s="24" t="s">
        <v>222</v>
      </c>
      <c r="F69" s="24" t="s">
        <v>341</v>
      </c>
      <c r="G69" s="24" t="s">
        <v>252</v>
      </c>
      <c r="H69" s="24" t="s">
        <v>225</v>
      </c>
      <c r="I69" s="24" t="s">
        <v>250</v>
      </c>
      <c r="J69" s="24" t="s">
        <v>268</v>
      </c>
      <c r="K69" s="24"/>
      <c r="L69" s="24"/>
      <c r="M69" s="25" t="s">
        <v>284</v>
      </c>
    </row>
    <row r="70" spans="1:13" s="19" customFormat="1" x14ac:dyDescent="0.3">
      <c r="A70" s="23">
        <v>41715.381539351802</v>
      </c>
      <c r="B70" s="24" t="s">
        <v>219</v>
      </c>
      <c r="C70" s="24" t="s">
        <v>246</v>
      </c>
      <c r="D70" s="24" t="s">
        <v>229</v>
      </c>
      <c r="E70" s="24" t="s">
        <v>222</v>
      </c>
      <c r="F70" s="24" t="s">
        <v>237</v>
      </c>
      <c r="G70" s="24" t="s">
        <v>224</v>
      </c>
      <c r="H70" s="24" t="s">
        <v>239</v>
      </c>
      <c r="I70" s="24" t="s">
        <v>243</v>
      </c>
      <c r="J70" s="24" t="s">
        <v>325</v>
      </c>
      <c r="K70" s="24"/>
      <c r="L70" s="24"/>
      <c r="M70" s="25" t="s">
        <v>284</v>
      </c>
    </row>
    <row r="71" spans="1:13" s="19" customFormat="1" x14ac:dyDescent="0.3">
      <c r="A71" s="23">
        <v>41715.414583333302</v>
      </c>
      <c r="B71" s="24" t="s">
        <v>219</v>
      </c>
      <c r="C71" s="24" t="s">
        <v>246</v>
      </c>
      <c r="D71" s="24" t="s">
        <v>229</v>
      </c>
      <c r="E71" s="24" t="s">
        <v>236</v>
      </c>
      <c r="F71" s="24" t="s">
        <v>342</v>
      </c>
      <c r="G71" s="24" t="s">
        <v>224</v>
      </c>
      <c r="H71" s="24" t="s">
        <v>298</v>
      </c>
      <c r="I71" s="24" t="s">
        <v>262</v>
      </c>
      <c r="J71" s="24" t="s">
        <v>270</v>
      </c>
      <c r="K71" s="24"/>
      <c r="L71" s="24"/>
      <c r="M71" s="25" t="s">
        <v>284</v>
      </c>
    </row>
    <row r="72" spans="1:13" s="19" customFormat="1" x14ac:dyDescent="0.3">
      <c r="A72" s="23">
        <v>41715.4371412037</v>
      </c>
      <c r="B72" s="24" t="s">
        <v>245</v>
      </c>
      <c r="C72" s="24" t="s">
        <v>235</v>
      </c>
      <c r="D72" s="24" t="s">
        <v>229</v>
      </c>
      <c r="E72" s="24" t="s">
        <v>222</v>
      </c>
      <c r="F72" s="24" t="s">
        <v>289</v>
      </c>
      <c r="G72" s="24" t="s">
        <v>252</v>
      </c>
      <c r="H72" s="24" t="s">
        <v>225</v>
      </c>
      <c r="I72" s="24" t="s">
        <v>226</v>
      </c>
      <c r="J72" s="24" t="s">
        <v>283</v>
      </c>
      <c r="K72" s="24"/>
      <c r="L72" s="24"/>
      <c r="M72" s="25" t="s">
        <v>310</v>
      </c>
    </row>
    <row r="73" spans="1:13" s="19" customFormat="1" x14ac:dyDescent="0.3">
      <c r="A73" s="23">
        <v>41715.448622685202</v>
      </c>
      <c r="B73" s="24" t="s">
        <v>245</v>
      </c>
      <c r="C73" s="24" t="s">
        <v>246</v>
      </c>
      <c r="D73" s="24" t="s">
        <v>229</v>
      </c>
      <c r="E73" s="24" t="s">
        <v>222</v>
      </c>
      <c r="F73" s="24" t="s">
        <v>308</v>
      </c>
      <c r="G73" s="24" t="s">
        <v>224</v>
      </c>
      <c r="H73" s="24" t="s">
        <v>231</v>
      </c>
      <c r="I73" s="24" t="s">
        <v>243</v>
      </c>
      <c r="J73" s="24" t="s">
        <v>227</v>
      </c>
      <c r="K73" s="24"/>
      <c r="L73" s="24"/>
      <c r="M73" s="25" t="s">
        <v>287</v>
      </c>
    </row>
    <row r="74" spans="1:13" s="19" customFormat="1" x14ac:dyDescent="0.3">
      <c r="A74" s="23">
        <v>41715.454097222202</v>
      </c>
      <c r="B74" s="24" t="s">
        <v>245</v>
      </c>
      <c r="C74" s="24" t="s">
        <v>281</v>
      </c>
      <c r="D74" s="24" t="s">
        <v>229</v>
      </c>
      <c r="E74" s="24" t="s">
        <v>222</v>
      </c>
      <c r="F74" s="24" t="s">
        <v>343</v>
      </c>
      <c r="G74" s="24" t="s">
        <v>224</v>
      </c>
      <c r="H74" s="24" t="s">
        <v>225</v>
      </c>
      <c r="I74" s="24" t="s">
        <v>250</v>
      </c>
      <c r="J74" s="24" t="s">
        <v>268</v>
      </c>
      <c r="K74" s="24"/>
      <c r="L74" s="24"/>
      <c r="M74" s="25" t="s">
        <v>344</v>
      </c>
    </row>
    <row r="75" spans="1:13" s="19" customFormat="1" x14ac:dyDescent="0.3">
      <c r="A75" s="23">
        <v>41715.46125</v>
      </c>
      <c r="B75" s="24" t="s">
        <v>307</v>
      </c>
      <c r="C75" s="24" t="s">
        <v>281</v>
      </c>
      <c r="D75" s="24" t="s">
        <v>221</v>
      </c>
      <c r="E75" s="24" t="s">
        <v>222</v>
      </c>
      <c r="F75" s="24" t="s">
        <v>327</v>
      </c>
      <c r="G75" s="24" t="s">
        <v>224</v>
      </c>
      <c r="H75" s="24" t="s">
        <v>266</v>
      </c>
      <c r="I75" s="24" t="s">
        <v>240</v>
      </c>
      <c r="J75" s="24" t="s">
        <v>333</v>
      </c>
      <c r="K75" s="24"/>
      <c r="L75" s="24"/>
      <c r="M75" s="25" t="s">
        <v>284</v>
      </c>
    </row>
    <row r="76" spans="1:13" s="19" customFormat="1" x14ac:dyDescent="0.3">
      <c r="A76" s="23">
        <v>41715.465624999997</v>
      </c>
      <c r="B76" s="24" t="s">
        <v>234</v>
      </c>
      <c r="C76" s="24" t="s">
        <v>246</v>
      </c>
      <c r="D76" s="24" t="s">
        <v>229</v>
      </c>
      <c r="E76" s="24" t="s">
        <v>222</v>
      </c>
      <c r="F76" s="24" t="s">
        <v>326</v>
      </c>
      <c r="G76" s="24" t="s">
        <v>224</v>
      </c>
      <c r="H76" s="24" t="s">
        <v>239</v>
      </c>
      <c r="I76" s="24" t="s">
        <v>345</v>
      </c>
      <c r="J76" s="24" t="s">
        <v>244</v>
      </c>
      <c r="K76" s="24"/>
      <c r="L76" s="24"/>
      <c r="M76" s="25" t="s">
        <v>280</v>
      </c>
    </row>
    <row r="77" spans="1:13" s="19" customFormat="1" x14ac:dyDescent="0.3">
      <c r="A77" s="23">
        <v>41715.473391203697</v>
      </c>
      <c r="B77" s="24" t="s">
        <v>219</v>
      </c>
      <c r="C77" s="24" t="s">
        <v>220</v>
      </c>
      <c r="D77" s="24" t="s">
        <v>229</v>
      </c>
      <c r="E77" s="24" t="s">
        <v>222</v>
      </c>
      <c r="F77" s="24" t="s">
        <v>312</v>
      </c>
      <c r="G77" s="24" t="s">
        <v>224</v>
      </c>
      <c r="H77" s="24" t="s">
        <v>249</v>
      </c>
      <c r="I77" s="24" t="s">
        <v>257</v>
      </c>
      <c r="J77" s="24" t="s">
        <v>301</v>
      </c>
      <c r="K77" s="24"/>
      <c r="L77" s="24"/>
      <c r="M77" s="25" t="s">
        <v>284</v>
      </c>
    </row>
    <row r="78" spans="1:13" s="19" customFormat="1" x14ac:dyDescent="0.3">
      <c r="A78" s="23">
        <v>41715.482268518499</v>
      </c>
      <c r="B78" s="24" t="s">
        <v>234</v>
      </c>
      <c r="C78" s="24" t="s">
        <v>246</v>
      </c>
      <c r="D78" s="24" t="s">
        <v>229</v>
      </c>
      <c r="E78" s="24" t="s">
        <v>222</v>
      </c>
      <c r="F78" s="24" t="s">
        <v>312</v>
      </c>
      <c r="G78" s="24" t="s">
        <v>238</v>
      </c>
      <c r="H78" s="24" t="s">
        <v>298</v>
      </c>
      <c r="I78" s="24" t="s">
        <v>346</v>
      </c>
      <c r="J78" s="24" t="s">
        <v>251</v>
      </c>
      <c r="K78" s="24"/>
      <c r="L78" s="24"/>
      <c r="M78" s="25" t="s">
        <v>284</v>
      </c>
    </row>
    <row r="79" spans="1:13" s="19" customFormat="1" x14ac:dyDescent="0.3">
      <c r="A79" s="23">
        <v>41715.488831018498</v>
      </c>
      <c r="B79" s="24" t="s">
        <v>234</v>
      </c>
      <c r="C79" s="24" t="s">
        <v>246</v>
      </c>
      <c r="D79" s="24" t="s">
        <v>229</v>
      </c>
      <c r="E79" s="24" t="s">
        <v>222</v>
      </c>
      <c r="F79" s="24" t="s">
        <v>316</v>
      </c>
      <c r="G79" s="24" t="s">
        <v>238</v>
      </c>
      <c r="H79" s="24" t="s">
        <v>239</v>
      </c>
      <c r="I79" s="24" t="s">
        <v>346</v>
      </c>
      <c r="J79" s="24" t="s">
        <v>227</v>
      </c>
      <c r="K79" s="24"/>
      <c r="L79" s="24"/>
      <c r="M79" s="25" t="s">
        <v>295</v>
      </c>
    </row>
    <row r="80" spans="1:13" s="19" customFormat="1" x14ac:dyDescent="0.3">
      <c r="A80" s="23">
        <v>41715.534652777802</v>
      </c>
      <c r="B80" s="24" t="s">
        <v>234</v>
      </c>
      <c r="C80" s="24" t="s">
        <v>246</v>
      </c>
      <c r="D80" s="24" t="s">
        <v>229</v>
      </c>
      <c r="E80" s="24" t="s">
        <v>236</v>
      </c>
      <c r="F80" s="24" t="s">
        <v>302</v>
      </c>
      <c r="G80" s="24" t="s">
        <v>238</v>
      </c>
      <c r="H80" s="24" t="s">
        <v>249</v>
      </c>
      <c r="I80" s="24" t="s">
        <v>330</v>
      </c>
      <c r="J80" s="24" t="s">
        <v>227</v>
      </c>
      <c r="K80" s="24"/>
      <c r="L80" s="24"/>
      <c r="M80" s="25" t="s">
        <v>284</v>
      </c>
    </row>
    <row r="81" spans="1:13" s="19" customFormat="1" x14ac:dyDescent="0.3">
      <c r="A81" s="23">
        <v>41715.534756944398</v>
      </c>
      <c r="B81" s="24" t="s">
        <v>234</v>
      </c>
      <c r="C81" s="24" t="s">
        <v>246</v>
      </c>
      <c r="D81" s="24" t="s">
        <v>229</v>
      </c>
      <c r="E81" s="24" t="s">
        <v>236</v>
      </c>
      <c r="F81" s="24" t="s">
        <v>302</v>
      </c>
      <c r="G81" s="24" t="s">
        <v>238</v>
      </c>
      <c r="H81" s="24" t="s">
        <v>249</v>
      </c>
      <c r="I81" s="24" t="s">
        <v>330</v>
      </c>
      <c r="J81" s="24" t="s">
        <v>227</v>
      </c>
      <c r="K81" s="24"/>
      <c r="L81" s="24"/>
      <c r="M81" s="25" t="s">
        <v>284</v>
      </c>
    </row>
    <row r="82" spans="1:13" s="19" customFormat="1" x14ac:dyDescent="0.3">
      <c r="A82" s="23">
        <v>41715.548657407402</v>
      </c>
      <c r="B82" s="24" t="s">
        <v>219</v>
      </c>
      <c r="C82" s="24" t="s">
        <v>220</v>
      </c>
      <c r="D82" s="24" t="s">
        <v>229</v>
      </c>
      <c r="E82" s="24" t="s">
        <v>222</v>
      </c>
      <c r="F82" s="24" t="s">
        <v>347</v>
      </c>
      <c r="G82" s="24" t="s">
        <v>252</v>
      </c>
      <c r="H82" s="24" t="s">
        <v>249</v>
      </c>
      <c r="I82" s="24" t="s">
        <v>243</v>
      </c>
      <c r="J82" s="24" t="s">
        <v>348</v>
      </c>
      <c r="K82" s="24"/>
      <c r="L82" s="24"/>
      <c r="M82" s="25" t="s">
        <v>349</v>
      </c>
    </row>
    <row r="83" spans="1:13" s="19" customFormat="1" x14ac:dyDescent="0.3">
      <c r="A83" s="23">
        <v>41715.558425925898</v>
      </c>
      <c r="B83" s="24" t="s">
        <v>219</v>
      </c>
      <c r="C83" s="24" t="s">
        <v>235</v>
      </c>
      <c r="D83" s="24" t="s">
        <v>221</v>
      </c>
      <c r="E83" s="24" t="s">
        <v>222</v>
      </c>
      <c r="F83" s="24" t="s">
        <v>350</v>
      </c>
      <c r="G83" s="24" t="s">
        <v>224</v>
      </c>
      <c r="H83" s="24" t="s">
        <v>249</v>
      </c>
      <c r="I83" s="24" t="s">
        <v>243</v>
      </c>
      <c r="J83" s="24" t="s">
        <v>270</v>
      </c>
      <c r="K83" s="24"/>
      <c r="L83" s="24"/>
      <c r="M83" s="25" t="s">
        <v>351</v>
      </c>
    </row>
    <row r="84" spans="1:13" s="19" customFormat="1" x14ac:dyDescent="0.3">
      <c r="A84" s="23">
        <v>41715.552662037</v>
      </c>
      <c r="B84" s="24" t="s">
        <v>245</v>
      </c>
      <c r="C84" s="24" t="s">
        <v>235</v>
      </c>
      <c r="D84" s="24" t="s">
        <v>221</v>
      </c>
      <c r="E84" s="24" t="s">
        <v>222</v>
      </c>
      <c r="F84" s="24" t="s">
        <v>342</v>
      </c>
      <c r="G84" s="24" t="s">
        <v>252</v>
      </c>
      <c r="H84" s="24" t="s">
        <v>249</v>
      </c>
      <c r="I84" s="24" t="s">
        <v>226</v>
      </c>
      <c r="J84" s="24" t="s">
        <v>270</v>
      </c>
      <c r="K84" s="24"/>
      <c r="L84" s="24"/>
      <c r="M84" s="25" t="s">
        <v>352</v>
      </c>
    </row>
    <row r="85" spans="1:13" s="19" customFormat="1" x14ac:dyDescent="0.3">
      <c r="A85" s="23">
        <v>41715.563148148103</v>
      </c>
      <c r="B85" s="24" t="s">
        <v>234</v>
      </c>
      <c r="C85" s="24" t="s">
        <v>220</v>
      </c>
      <c r="D85" s="24" t="s">
        <v>229</v>
      </c>
      <c r="E85" s="24" t="s">
        <v>222</v>
      </c>
      <c r="F85" s="24" t="s">
        <v>297</v>
      </c>
      <c r="G85" s="24" t="s">
        <v>224</v>
      </c>
      <c r="H85" s="24" t="s">
        <v>231</v>
      </c>
      <c r="I85" s="24" t="s">
        <v>267</v>
      </c>
      <c r="J85" s="24" t="s">
        <v>268</v>
      </c>
      <c r="K85" s="24"/>
      <c r="L85" s="24"/>
      <c r="M85" s="25" t="s">
        <v>353</v>
      </c>
    </row>
    <row r="86" spans="1:13" s="19" customFormat="1" x14ac:dyDescent="0.3">
      <c r="A86" s="23">
        <v>41715.578136574099</v>
      </c>
      <c r="B86" s="24" t="s">
        <v>234</v>
      </c>
      <c r="C86" s="24" t="s">
        <v>246</v>
      </c>
      <c r="D86" s="24" t="s">
        <v>229</v>
      </c>
      <c r="E86" s="24" t="s">
        <v>222</v>
      </c>
      <c r="F86" s="24" t="s">
        <v>302</v>
      </c>
      <c r="G86" s="24" t="s">
        <v>238</v>
      </c>
      <c r="H86" s="24" t="s">
        <v>239</v>
      </c>
      <c r="I86" s="24" t="s">
        <v>226</v>
      </c>
      <c r="J86" s="24" t="s">
        <v>227</v>
      </c>
      <c r="K86" s="24"/>
      <c r="L86" s="24"/>
      <c r="M86" s="25" t="s">
        <v>280</v>
      </c>
    </row>
    <row r="87" spans="1:13" s="19" customFormat="1" x14ac:dyDescent="0.3">
      <c r="A87" s="23">
        <v>41715.5783912037</v>
      </c>
      <c r="B87" s="24" t="s">
        <v>219</v>
      </c>
      <c r="C87" s="24" t="s">
        <v>235</v>
      </c>
      <c r="D87" s="24" t="s">
        <v>229</v>
      </c>
      <c r="E87" s="24" t="s">
        <v>222</v>
      </c>
      <c r="F87" s="24" t="s">
        <v>237</v>
      </c>
      <c r="G87" s="24" t="s">
        <v>238</v>
      </c>
      <c r="H87" s="24" t="s">
        <v>239</v>
      </c>
      <c r="I87" s="24" t="s">
        <v>240</v>
      </c>
      <c r="J87" s="24" t="s">
        <v>227</v>
      </c>
      <c r="K87" s="24"/>
      <c r="L87" s="24"/>
      <c r="M87" s="25" t="s">
        <v>280</v>
      </c>
    </row>
    <row r="88" spans="1:13" s="19" customFormat="1" x14ac:dyDescent="0.3">
      <c r="A88" s="23">
        <v>41715.604421296302</v>
      </c>
      <c r="B88" s="24" t="s">
        <v>255</v>
      </c>
      <c r="C88" s="24" t="s">
        <v>220</v>
      </c>
      <c r="D88" s="24" t="s">
        <v>229</v>
      </c>
      <c r="E88" s="24" t="s">
        <v>264</v>
      </c>
      <c r="F88" s="24" t="s">
        <v>337</v>
      </c>
      <c r="G88" s="24" t="s">
        <v>238</v>
      </c>
      <c r="H88" s="24" t="s">
        <v>239</v>
      </c>
      <c r="I88" s="24" t="s">
        <v>262</v>
      </c>
      <c r="J88" s="24" t="s">
        <v>227</v>
      </c>
      <c r="K88" s="24"/>
      <c r="L88" s="24"/>
      <c r="M88" s="25" t="s">
        <v>280</v>
      </c>
    </row>
    <row r="89" spans="1:13" s="19" customFormat="1" x14ac:dyDescent="0.3">
      <c r="A89" s="23">
        <v>41715.623796296299</v>
      </c>
      <c r="B89" s="24" t="s">
        <v>255</v>
      </c>
      <c r="C89" s="24" t="s">
        <v>246</v>
      </c>
      <c r="D89" s="24" t="s">
        <v>229</v>
      </c>
      <c r="E89" s="24" t="s">
        <v>300</v>
      </c>
      <c r="F89" s="24" t="s">
        <v>293</v>
      </c>
      <c r="G89" s="24" t="s">
        <v>224</v>
      </c>
      <c r="H89" s="24" t="s">
        <v>249</v>
      </c>
      <c r="I89" s="24" t="s">
        <v>253</v>
      </c>
      <c r="J89" s="24" t="s">
        <v>270</v>
      </c>
      <c r="K89" s="24"/>
      <c r="L89" s="24"/>
      <c r="M89" s="25" t="s">
        <v>280</v>
      </c>
    </row>
    <row r="90" spans="1:13" s="19" customFormat="1" x14ac:dyDescent="0.3">
      <c r="A90" s="23">
        <v>41715.630752314799</v>
      </c>
      <c r="B90" s="24" t="s">
        <v>255</v>
      </c>
      <c r="C90" s="24" t="s">
        <v>220</v>
      </c>
      <c r="D90" s="24" t="s">
        <v>229</v>
      </c>
      <c r="E90" s="24" t="s">
        <v>256</v>
      </c>
      <c r="F90" s="24" t="s">
        <v>271</v>
      </c>
      <c r="G90" s="24" t="s">
        <v>224</v>
      </c>
      <c r="H90" s="24" t="s">
        <v>249</v>
      </c>
      <c r="I90" s="24" t="s">
        <v>253</v>
      </c>
      <c r="J90" s="24" t="s">
        <v>244</v>
      </c>
      <c r="K90" s="24"/>
      <c r="L90" s="24"/>
      <c r="M90" s="25" t="s">
        <v>353</v>
      </c>
    </row>
    <row r="91" spans="1:13" s="19" customFormat="1" x14ac:dyDescent="0.3">
      <c r="A91" s="23">
        <v>41715.647650462997</v>
      </c>
      <c r="B91" s="24" t="s">
        <v>219</v>
      </c>
      <c r="C91" s="24" t="s">
        <v>220</v>
      </c>
      <c r="D91" s="24" t="s">
        <v>221</v>
      </c>
      <c r="E91" s="24" t="s">
        <v>222</v>
      </c>
      <c r="F91" s="24" t="s">
        <v>297</v>
      </c>
      <c r="G91" s="24" t="s">
        <v>224</v>
      </c>
      <c r="H91" s="24" t="s">
        <v>266</v>
      </c>
      <c r="I91" s="24" t="s">
        <v>330</v>
      </c>
      <c r="J91" s="24" t="s">
        <v>354</v>
      </c>
      <c r="K91" s="24"/>
      <c r="L91" s="24"/>
      <c r="M91" s="25" t="s">
        <v>284</v>
      </c>
    </row>
    <row r="92" spans="1:13" s="19" customFormat="1" x14ac:dyDescent="0.3">
      <c r="A92" s="23">
        <v>41715.688599537003</v>
      </c>
      <c r="B92" s="24" t="s">
        <v>255</v>
      </c>
      <c r="C92" s="24" t="s">
        <v>220</v>
      </c>
      <c r="D92" s="24" t="s">
        <v>229</v>
      </c>
      <c r="E92" s="24" t="s">
        <v>264</v>
      </c>
      <c r="F92" s="24" t="s">
        <v>328</v>
      </c>
      <c r="G92" s="24" t="s">
        <v>252</v>
      </c>
      <c r="H92" s="24" t="s">
        <v>231</v>
      </c>
      <c r="I92" s="24" t="s">
        <v>257</v>
      </c>
      <c r="J92" s="24" t="s">
        <v>301</v>
      </c>
      <c r="K92" s="24"/>
      <c r="L92" s="24"/>
      <c r="M92" s="25" t="s">
        <v>284</v>
      </c>
    </row>
    <row r="93" spans="1:13" s="19" customFormat="1" x14ac:dyDescent="0.3">
      <c r="A93" s="23">
        <v>41715.695879629602</v>
      </c>
      <c r="B93" s="24" t="s">
        <v>234</v>
      </c>
      <c r="C93" s="24" t="s">
        <v>235</v>
      </c>
      <c r="D93" s="24" t="s">
        <v>229</v>
      </c>
      <c r="E93" s="24" t="s">
        <v>222</v>
      </c>
      <c r="F93" s="24" t="s">
        <v>355</v>
      </c>
      <c r="G93" s="24" t="s">
        <v>248</v>
      </c>
      <c r="H93" s="24" t="s">
        <v>231</v>
      </c>
      <c r="I93" s="24" t="s">
        <v>257</v>
      </c>
      <c r="J93" s="24" t="s">
        <v>273</v>
      </c>
      <c r="K93" s="24"/>
      <c r="L93" s="24"/>
      <c r="M93" s="25" t="s">
        <v>339</v>
      </c>
    </row>
    <row r="94" spans="1:13" s="19" customFormat="1" x14ac:dyDescent="0.3">
      <c r="A94" s="23">
        <v>41715.852071759298</v>
      </c>
      <c r="B94" s="24" t="s">
        <v>245</v>
      </c>
      <c r="C94" s="24" t="s">
        <v>246</v>
      </c>
      <c r="D94" s="24" t="s">
        <v>229</v>
      </c>
      <c r="E94" s="24" t="s">
        <v>222</v>
      </c>
      <c r="F94" s="24" t="s">
        <v>356</v>
      </c>
      <c r="G94" s="24" t="s">
        <v>224</v>
      </c>
      <c r="H94" s="24" t="s">
        <v>249</v>
      </c>
      <c r="I94" s="24" t="s">
        <v>346</v>
      </c>
      <c r="J94" s="24" t="s">
        <v>227</v>
      </c>
      <c r="K94" s="24"/>
      <c r="L94" s="24"/>
      <c r="M94" s="25" t="s">
        <v>357</v>
      </c>
    </row>
    <row r="95" spans="1:13" s="19" customFormat="1" x14ac:dyDescent="0.3">
      <c r="A95" s="23">
        <v>41715.920358796298</v>
      </c>
      <c r="B95" s="24" t="s">
        <v>255</v>
      </c>
      <c r="C95" s="24" t="s">
        <v>220</v>
      </c>
      <c r="D95" s="24" t="s">
        <v>229</v>
      </c>
      <c r="E95" s="24" t="s">
        <v>222</v>
      </c>
      <c r="F95" s="24" t="s">
        <v>278</v>
      </c>
      <c r="G95" s="24" t="s">
        <v>252</v>
      </c>
      <c r="H95" s="24" t="s">
        <v>266</v>
      </c>
      <c r="I95" s="24" t="s">
        <v>346</v>
      </c>
      <c r="J95" s="24" t="s">
        <v>244</v>
      </c>
      <c r="K95" s="24"/>
      <c r="L95" s="24"/>
      <c r="M95" s="25" t="s">
        <v>339</v>
      </c>
    </row>
    <row r="96" spans="1:13" s="19" customFormat="1" x14ac:dyDescent="0.3">
      <c r="A96" s="23">
        <v>41716.015092592599</v>
      </c>
      <c r="B96" s="24" t="s">
        <v>234</v>
      </c>
      <c r="C96" s="24" t="s">
        <v>220</v>
      </c>
      <c r="D96" s="24" t="s">
        <v>229</v>
      </c>
      <c r="E96" s="24" t="s">
        <v>264</v>
      </c>
      <c r="F96" s="24" t="s">
        <v>326</v>
      </c>
      <c r="G96" s="24" t="s">
        <v>252</v>
      </c>
      <c r="H96" s="24" t="s">
        <v>231</v>
      </c>
      <c r="I96" s="24" t="s">
        <v>243</v>
      </c>
      <c r="J96" s="24" t="s">
        <v>358</v>
      </c>
      <c r="K96" s="24"/>
      <c r="L96" s="24"/>
      <c r="M96" s="25" t="s">
        <v>295</v>
      </c>
    </row>
    <row r="97" spans="1:13" s="19" customFormat="1" x14ac:dyDescent="0.3">
      <c r="A97" s="23">
        <v>41716.023472222201</v>
      </c>
      <c r="B97" s="24" t="s">
        <v>255</v>
      </c>
      <c r="C97" s="24" t="s">
        <v>246</v>
      </c>
      <c r="D97" s="24" t="s">
        <v>229</v>
      </c>
      <c r="E97" s="24" t="s">
        <v>264</v>
      </c>
      <c r="F97" s="24" t="s">
        <v>337</v>
      </c>
      <c r="G97" s="24" t="s">
        <v>224</v>
      </c>
      <c r="H97" s="24" t="s">
        <v>225</v>
      </c>
      <c r="I97" s="24" t="s">
        <v>359</v>
      </c>
      <c r="J97" s="24" t="s">
        <v>314</v>
      </c>
      <c r="K97" s="24"/>
      <c r="L97" s="24"/>
      <c r="M97" s="25" t="s">
        <v>284</v>
      </c>
    </row>
    <row r="98" spans="1:13" s="19" customFormat="1" x14ac:dyDescent="0.3">
      <c r="A98" s="23">
        <v>41716.035000000003</v>
      </c>
      <c r="B98" s="24" t="s">
        <v>219</v>
      </c>
      <c r="C98" s="24" t="s">
        <v>246</v>
      </c>
      <c r="D98" s="24" t="s">
        <v>229</v>
      </c>
      <c r="E98" s="24" t="s">
        <v>264</v>
      </c>
      <c r="F98" s="24" t="s">
        <v>237</v>
      </c>
      <c r="G98" s="24" t="s">
        <v>238</v>
      </c>
      <c r="H98" s="24" t="s">
        <v>298</v>
      </c>
      <c r="I98" s="24" t="s">
        <v>226</v>
      </c>
      <c r="J98" s="24" t="s">
        <v>227</v>
      </c>
      <c r="K98" s="24"/>
      <c r="L98" s="24"/>
      <c r="M98" s="25" t="s">
        <v>280</v>
      </c>
    </row>
    <row r="99" spans="1:13" s="19" customFormat="1" x14ac:dyDescent="0.3">
      <c r="A99" s="23">
        <v>41716.165428240703</v>
      </c>
      <c r="B99" s="24" t="s">
        <v>234</v>
      </c>
      <c r="C99" s="24" t="s">
        <v>246</v>
      </c>
      <c r="D99" s="24" t="s">
        <v>221</v>
      </c>
      <c r="E99" s="24" t="s">
        <v>222</v>
      </c>
      <c r="F99" s="24" t="s">
        <v>308</v>
      </c>
      <c r="G99" s="24" t="s">
        <v>224</v>
      </c>
      <c r="H99" s="24" t="s">
        <v>239</v>
      </c>
      <c r="I99" s="24" t="s">
        <v>226</v>
      </c>
      <c r="J99" s="24" t="s">
        <v>227</v>
      </c>
      <c r="K99" s="24"/>
      <c r="L99" s="24"/>
      <c r="M99" s="25" t="s">
        <v>280</v>
      </c>
    </row>
    <row r="100" spans="1:13" s="19" customFormat="1" x14ac:dyDescent="0.3">
      <c r="A100" s="23">
        <v>41716.371967592597</v>
      </c>
      <c r="B100" s="24" t="s">
        <v>234</v>
      </c>
      <c r="C100" s="24" t="s">
        <v>246</v>
      </c>
      <c r="D100" s="24" t="s">
        <v>229</v>
      </c>
      <c r="E100" s="24" t="s">
        <v>222</v>
      </c>
      <c r="F100" s="24" t="s">
        <v>355</v>
      </c>
      <c r="G100" s="24" t="s">
        <v>252</v>
      </c>
      <c r="H100" s="24" t="s">
        <v>249</v>
      </c>
      <c r="I100" s="24" t="s">
        <v>243</v>
      </c>
      <c r="J100" s="24" t="s">
        <v>268</v>
      </c>
      <c r="K100" s="24"/>
      <c r="L100" s="24"/>
      <c r="M100" s="25" t="s">
        <v>288</v>
      </c>
    </row>
    <row r="101" spans="1:13" s="19" customFormat="1" x14ac:dyDescent="0.3">
      <c r="A101" s="23">
        <v>41716.502268518503</v>
      </c>
      <c r="B101" s="24" t="s">
        <v>234</v>
      </c>
      <c r="C101" s="24" t="s">
        <v>246</v>
      </c>
      <c r="D101" s="24" t="s">
        <v>229</v>
      </c>
      <c r="E101" s="24" t="s">
        <v>222</v>
      </c>
      <c r="F101" s="24" t="s">
        <v>289</v>
      </c>
      <c r="G101" s="24" t="s">
        <v>248</v>
      </c>
      <c r="H101" s="24" t="s">
        <v>266</v>
      </c>
      <c r="I101" s="24" t="s">
        <v>360</v>
      </c>
      <c r="J101" s="24" t="s">
        <v>354</v>
      </c>
      <c r="K101" s="24"/>
      <c r="L101" s="24"/>
      <c r="M101" s="25" t="s">
        <v>353</v>
      </c>
    </row>
    <row r="102" spans="1:13" s="19" customFormat="1" x14ac:dyDescent="0.3">
      <c r="A102" s="23">
        <v>41716.513842592598</v>
      </c>
      <c r="B102" s="24" t="s">
        <v>245</v>
      </c>
      <c r="C102" s="24" t="s">
        <v>246</v>
      </c>
      <c r="D102" s="24" t="s">
        <v>221</v>
      </c>
      <c r="E102" s="24" t="s">
        <v>222</v>
      </c>
      <c r="F102" s="24" t="s">
        <v>296</v>
      </c>
      <c r="G102" s="24" t="s">
        <v>248</v>
      </c>
      <c r="H102" s="24" t="s">
        <v>249</v>
      </c>
      <c r="I102" s="24" t="s">
        <v>361</v>
      </c>
      <c r="J102" s="24" t="s">
        <v>260</v>
      </c>
      <c r="K102" s="24"/>
      <c r="L102" s="24"/>
      <c r="M102" s="25" t="s">
        <v>288</v>
      </c>
    </row>
    <row r="103" spans="1:13" s="19" customFormat="1" x14ac:dyDescent="0.3">
      <c r="A103" s="23">
        <v>41716.5985069444</v>
      </c>
      <c r="B103" s="24" t="s">
        <v>255</v>
      </c>
      <c r="C103" s="24" t="s">
        <v>220</v>
      </c>
      <c r="D103" s="24" t="s">
        <v>229</v>
      </c>
      <c r="E103" s="24" t="s">
        <v>264</v>
      </c>
      <c r="F103" s="24" t="s">
        <v>318</v>
      </c>
      <c r="G103" s="24" t="s">
        <v>238</v>
      </c>
      <c r="H103" s="24" t="s">
        <v>249</v>
      </c>
      <c r="I103" s="24" t="s">
        <v>362</v>
      </c>
      <c r="J103" s="24" t="s">
        <v>314</v>
      </c>
      <c r="K103" s="24"/>
      <c r="L103" s="24"/>
      <c r="M103" s="25" t="s">
        <v>280</v>
      </c>
    </row>
    <row r="104" spans="1:13" s="19" customFormat="1" x14ac:dyDescent="0.3">
      <c r="A104" s="23">
        <v>41716.754236111097</v>
      </c>
      <c r="B104" s="24" t="s">
        <v>219</v>
      </c>
      <c r="C104" s="24" t="s">
        <v>246</v>
      </c>
      <c r="D104" s="24" t="s">
        <v>229</v>
      </c>
      <c r="E104" s="24" t="s">
        <v>264</v>
      </c>
      <c r="F104" s="24" t="s">
        <v>278</v>
      </c>
      <c r="G104" s="24" t="s">
        <v>252</v>
      </c>
      <c r="H104" s="24" t="s">
        <v>249</v>
      </c>
      <c r="I104" s="24" t="s">
        <v>262</v>
      </c>
      <c r="J104" s="24" t="s">
        <v>325</v>
      </c>
      <c r="K104" s="24"/>
      <c r="L104" s="24"/>
      <c r="M104" s="25" t="s">
        <v>280</v>
      </c>
    </row>
    <row r="105" spans="1:13" s="19" customFormat="1" x14ac:dyDescent="0.3">
      <c r="A105" s="23">
        <v>41716.895150463002</v>
      </c>
      <c r="B105" s="24" t="s">
        <v>219</v>
      </c>
      <c r="C105" s="24" t="s">
        <v>281</v>
      </c>
      <c r="D105" s="24" t="s">
        <v>229</v>
      </c>
      <c r="E105" s="24" t="s">
        <v>264</v>
      </c>
      <c r="F105" s="24" t="s">
        <v>302</v>
      </c>
      <c r="G105" s="24" t="s">
        <v>238</v>
      </c>
      <c r="H105" s="24" t="s">
        <v>249</v>
      </c>
      <c r="I105" s="24" t="s">
        <v>272</v>
      </c>
      <c r="J105" s="24" t="s">
        <v>227</v>
      </c>
      <c r="K105" s="24"/>
      <c r="L105" s="24"/>
      <c r="M105" s="25" t="s">
        <v>284</v>
      </c>
    </row>
    <row r="106" spans="1:13" s="19" customFormat="1" x14ac:dyDescent="0.3">
      <c r="A106" s="23">
        <v>41718.664988425902</v>
      </c>
      <c r="B106" s="24" t="s">
        <v>234</v>
      </c>
      <c r="C106" s="24" t="s">
        <v>246</v>
      </c>
      <c r="D106" s="24" t="s">
        <v>221</v>
      </c>
      <c r="E106" s="24" t="s">
        <v>236</v>
      </c>
      <c r="F106" s="24" t="s">
        <v>271</v>
      </c>
      <c r="G106" s="24" t="s">
        <v>224</v>
      </c>
      <c r="H106" s="24" t="s">
        <v>231</v>
      </c>
      <c r="I106" s="24" t="s">
        <v>363</v>
      </c>
      <c r="J106" s="24" t="s">
        <v>324</v>
      </c>
      <c r="K106" s="24"/>
      <c r="L106" s="24"/>
      <c r="M106" s="25" t="s">
        <v>364</v>
      </c>
    </row>
    <row r="107" spans="1:13" s="19" customFormat="1" x14ac:dyDescent="0.3">
      <c r="A107" s="23">
        <v>41720.5962731482</v>
      </c>
      <c r="B107" s="24" t="s">
        <v>219</v>
      </c>
      <c r="C107" s="24" t="s">
        <v>220</v>
      </c>
      <c r="D107" s="24" t="s">
        <v>229</v>
      </c>
      <c r="E107" s="24" t="s">
        <v>222</v>
      </c>
      <c r="F107" s="24" t="s">
        <v>308</v>
      </c>
      <c r="G107" s="24" t="s">
        <v>224</v>
      </c>
      <c r="H107" s="24" t="s">
        <v>249</v>
      </c>
      <c r="I107" s="24" t="s">
        <v>226</v>
      </c>
      <c r="J107" s="24" t="s">
        <v>283</v>
      </c>
      <c r="K107" s="24"/>
      <c r="L107" s="24"/>
      <c r="M107" s="25" t="s">
        <v>280</v>
      </c>
    </row>
    <row r="108" spans="1:13" s="19" customFormat="1" ht="15" thickBot="1" x14ac:dyDescent="0.35">
      <c r="A108" s="26">
        <v>41727.605347222197</v>
      </c>
      <c r="B108" s="27" t="s">
        <v>234</v>
      </c>
      <c r="C108" s="27" t="s">
        <v>220</v>
      </c>
      <c r="D108" s="27" t="s">
        <v>229</v>
      </c>
      <c r="E108" s="27" t="s">
        <v>222</v>
      </c>
      <c r="F108" s="27" t="s">
        <v>293</v>
      </c>
      <c r="G108" s="27" t="s">
        <v>238</v>
      </c>
      <c r="H108" s="27" t="s">
        <v>239</v>
      </c>
      <c r="I108" s="27" t="s">
        <v>226</v>
      </c>
      <c r="J108" s="27" t="s">
        <v>227</v>
      </c>
      <c r="K108" s="27"/>
      <c r="L108" s="27"/>
      <c r="M108" s="28" t="s">
        <v>339</v>
      </c>
    </row>
    <row r="113" spans="1:4" x14ac:dyDescent="0.3">
      <c r="A113" t="s">
        <v>373</v>
      </c>
      <c r="C113" s="29" t="s">
        <v>302</v>
      </c>
      <c r="D113">
        <f>COUNTIF($A$114:$A$360,C113)</f>
        <v>9</v>
      </c>
    </row>
    <row r="114" spans="1:4" x14ac:dyDescent="0.3">
      <c r="A114" t="s">
        <v>365</v>
      </c>
      <c r="C114" s="34" t="s">
        <v>372</v>
      </c>
      <c r="D114">
        <f>COUNTIF($A$114:$A$360,C114)</f>
        <v>2</v>
      </c>
    </row>
    <row r="115" spans="1:4" x14ac:dyDescent="0.3">
      <c r="A115" s="30" t="s">
        <v>372</v>
      </c>
    </row>
    <row r="116" spans="1:4" x14ac:dyDescent="0.3">
      <c r="A116" s="30" t="s">
        <v>372</v>
      </c>
      <c r="C116" s="29" t="s">
        <v>237</v>
      </c>
      <c r="D116">
        <f>COUNTIF($A$114:$A$360,C116)</f>
        <v>15</v>
      </c>
    </row>
    <row r="117" spans="1:4" x14ac:dyDescent="0.3">
      <c r="A117" s="30" t="s">
        <v>367</v>
      </c>
      <c r="C117" s="30" t="s">
        <v>368</v>
      </c>
      <c r="D117">
        <f>COUNTIF($A$114:$A$360,C117)</f>
        <v>34</v>
      </c>
    </row>
    <row r="118" spans="1:4" x14ac:dyDescent="0.3">
      <c r="A118" s="30" t="s">
        <v>367</v>
      </c>
    </row>
    <row r="119" spans="1:4" x14ac:dyDescent="0.3">
      <c r="A119" s="30" t="s">
        <v>367</v>
      </c>
      <c r="C119" s="30" t="s">
        <v>366</v>
      </c>
    </row>
    <row r="120" spans="1:4" x14ac:dyDescent="0.3">
      <c r="A120" s="30" t="s">
        <v>367</v>
      </c>
      <c r="C120" s="30" t="s">
        <v>371</v>
      </c>
      <c r="D120">
        <f>COUNTIF($A$114:$A$360,C120)</f>
        <v>31</v>
      </c>
    </row>
    <row r="121" spans="1:4" x14ac:dyDescent="0.3">
      <c r="A121" s="30" t="s">
        <v>367</v>
      </c>
      <c r="C121" s="29" t="s">
        <v>223</v>
      </c>
    </row>
    <row r="122" spans="1:4" x14ac:dyDescent="0.3">
      <c r="A122" s="30" t="s">
        <v>367</v>
      </c>
      <c r="C122" s="29" t="s">
        <v>308</v>
      </c>
      <c r="D122">
        <f>COUNTIF($A$114:$A$360,C122)</f>
        <v>15</v>
      </c>
    </row>
    <row r="123" spans="1:4" x14ac:dyDescent="0.3">
      <c r="A123" s="30" t="s">
        <v>367</v>
      </c>
    </row>
    <row r="124" spans="1:4" x14ac:dyDescent="0.3">
      <c r="A124" s="30" t="s">
        <v>367</v>
      </c>
      <c r="C124" s="34" t="s">
        <v>367</v>
      </c>
      <c r="D124">
        <f>COUNTIF($A$114:$A$360,C124)</f>
        <v>11</v>
      </c>
    </row>
    <row r="125" spans="1:4" x14ac:dyDescent="0.3">
      <c r="A125" s="30" t="s">
        <v>367</v>
      </c>
      <c r="C125" s="29" t="s">
        <v>312</v>
      </c>
      <c r="D125">
        <f>COUNTIF($A$114:$A$360,C125)</f>
        <v>34</v>
      </c>
    </row>
    <row r="126" spans="1:4" x14ac:dyDescent="0.3">
      <c r="A126" s="30" t="s">
        <v>367</v>
      </c>
    </row>
    <row r="127" spans="1:4" x14ac:dyDescent="0.3">
      <c r="A127" s="30" t="s">
        <v>367</v>
      </c>
      <c r="C127" s="29" t="s">
        <v>305</v>
      </c>
      <c r="D127">
        <f>COUNTIF($A$114:$A$360,C127)</f>
        <v>20</v>
      </c>
    </row>
    <row r="128" spans="1:4" x14ac:dyDescent="0.3">
      <c r="A128" s="30" t="s">
        <v>368</v>
      </c>
    </row>
    <row r="129" spans="1:4" x14ac:dyDescent="0.3">
      <c r="A129" s="33" t="s">
        <v>368</v>
      </c>
    </row>
    <row r="130" spans="1:4" x14ac:dyDescent="0.3">
      <c r="A130" s="30" t="s">
        <v>368</v>
      </c>
      <c r="C130" s="29" t="s">
        <v>293</v>
      </c>
      <c r="D130">
        <f>COUNTIF($A$114:$A$360,C130)</f>
        <v>7</v>
      </c>
    </row>
    <row r="131" spans="1:4" x14ac:dyDescent="0.3">
      <c r="A131" s="30" t="s">
        <v>368</v>
      </c>
      <c r="C131" s="30" t="s">
        <v>369</v>
      </c>
      <c r="D131">
        <f>COUNTIF($A$114:$A$360,C131)</f>
        <v>1</v>
      </c>
    </row>
    <row r="132" spans="1:4" x14ac:dyDescent="0.3">
      <c r="A132" s="30" t="s">
        <v>368</v>
      </c>
      <c r="C132" s="30" t="s">
        <v>370</v>
      </c>
      <c r="D132">
        <f>COUNTIF($A$114:$A$360,C132)</f>
        <v>16</v>
      </c>
    </row>
    <row r="133" spans="1:4" x14ac:dyDescent="0.3">
      <c r="A133" s="30" t="s">
        <v>368</v>
      </c>
    </row>
    <row r="134" spans="1:4" x14ac:dyDescent="0.3">
      <c r="A134" s="30" t="s">
        <v>368</v>
      </c>
      <c r="C134" s="29" t="s">
        <v>297</v>
      </c>
      <c r="D134">
        <f>COUNTIF($A$114:$A$360,C134)</f>
        <v>4</v>
      </c>
    </row>
    <row r="135" spans="1:4" x14ac:dyDescent="0.3">
      <c r="A135" s="30" t="s">
        <v>368</v>
      </c>
      <c r="C135" s="30" t="s">
        <v>365</v>
      </c>
      <c r="D135">
        <f>COUNTIF($A$114:$A$360,C135)</f>
        <v>38</v>
      </c>
    </row>
    <row r="136" spans="1:4" x14ac:dyDescent="0.3">
      <c r="A136" s="30" t="s">
        <v>368</v>
      </c>
      <c r="C136" s="30"/>
    </row>
    <row r="137" spans="1:4" x14ac:dyDescent="0.3">
      <c r="A137" s="30" t="s">
        <v>368</v>
      </c>
    </row>
    <row r="138" spans="1:4" x14ac:dyDescent="0.3">
      <c r="A138" s="30" t="s">
        <v>368</v>
      </c>
    </row>
    <row r="139" spans="1:4" x14ac:dyDescent="0.3">
      <c r="A139" s="30" t="s">
        <v>368</v>
      </c>
    </row>
    <row r="140" spans="1:4" x14ac:dyDescent="0.3">
      <c r="A140" s="30" t="s">
        <v>368</v>
      </c>
    </row>
    <row r="141" spans="1:4" x14ac:dyDescent="0.3">
      <c r="A141" s="30" t="s">
        <v>368</v>
      </c>
    </row>
    <row r="142" spans="1:4" x14ac:dyDescent="0.3">
      <c r="A142" s="30" t="s">
        <v>368</v>
      </c>
    </row>
    <row r="143" spans="1:4" x14ac:dyDescent="0.3">
      <c r="A143" s="30" t="s">
        <v>368</v>
      </c>
    </row>
    <row r="144" spans="1:4" x14ac:dyDescent="0.3">
      <c r="A144" s="30" t="s">
        <v>368</v>
      </c>
    </row>
    <row r="145" spans="1:1" x14ac:dyDescent="0.3">
      <c r="A145" s="30" t="s">
        <v>368</v>
      </c>
    </row>
    <row r="146" spans="1:1" x14ac:dyDescent="0.3">
      <c r="A146" s="30" t="s">
        <v>368</v>
      </c>
    </row>
    <row r="147" spans="1:1" x14ac:dyDescent="0.3">
      <c r="A147" s="30" t="s">
        <v>368</v>
      </c>
    </row>
    <row r="148" spans="1:1" x14ac:dyDescent="0.3">
      <c r="A148" s="30" t="s">
        <v>368</v>
      </c>
    </row>
    <row r="149" spans="1:1" x14ac:dyDescent="0.3">
      <c r="A149" s="30" t="s">
        <v>368</v>
      </c>
    </row>
    <row r="150" spans="1:1" x14ac:dyDescent="0.3">
      <c r="A150" s="30" t="s">
        <v>368</v>
      </c>
    </row>
    <row r="151" spans="1:1" x14ac:dyDescent="0.3">
      <c r="A151" s="30" t="s">
        <v>368</v>
      </c>
    </row>
    <row r="152" spans="1:1" x14ac:dyDescent="0.3">
      <c r="A152" s="30" t="s">
        <v>368</v>
      </c>
    </row>
    <row r="153" spans="1:1" x14ac:dyDescent="0.3">
      <c r="A153" s="30" t="s">
        <v>368</v>
      </c>
    </row>
    <row r="154" spans="1:1" x14ac:dyDescent="0.3">
      <c r="A154" s="30" t="s">
        <v>368</v>
      </c>
    </row>
    <row r="155" spans="1:1" x14ac:dyDescent="0.3">
      <c r="A155" s="30" t="s">
        <v>368</v>
      </c>
    </row>
    <row r="156" spans="1:1" x14ac:dyDescent="0.3">
      <c r="A156" s="30" t="s">
        <v>368</v>
      </c>
    </row>
    <row r="157" spans="1:1" x14ac:dyDescent="0.3">
      <c r="A157" s="30" t="s">
        <v>368</v>
      </c>
    </row>
    <row r="158" spans="1:1" x14ac:dyDescent="0.3">
      <c r="A158" s="30" t="s">
        <v>368</v>
      </c>
    </row>
    <row r="159" spans="1:1" x14ac:dyDescent="0.3">
      <c r="A159" s="30" t="s">
        <v>368</v>
      </c>
    </row>
    <row r="160" spans="1:1" x14ac:dyDescent="0.3">
      <c r="A160" s="30" t="s">
        <v>368</v>
      </c>
    </row>
    <row r="161" spans="1:1" x14ac:dyDescent="0.3">
      <c r="A161" s="30" t="s">
        <v>368</v>
      </c>
    </row>
    <row r="162" spans="1:1" x14ac:dyDescent="0.3">
      <c r="A162" s="30" t="s">
        <v>366</v>
      </c>
    </row>
    <row r="163" spans="1:1" x14ac:dyDescent="0.3">
      <c r="A163" s="30" t="s">
        <v>366</v>
      </c>
    </row>
    <row r="164" spans="1:1" x14ac:dyDescent="0.3">
      <c r="A164" s="30" t="s">
        <v>366</v>
      </c>
    </row>
    <row r="165" spans="1:1" x14ac:dyDescent="0.3">
      <c r="A165" s="30" t="s">
        <v>366</v>
      </c>
    </row>
    <row r="166" spans="1:1" x14ac:dyDescent="0.3">
      <c r="A166" s="30" t="s">
        <v>366</v>
      </c>
    </row>
    <row r="167" spans="1:1" x14ac:dyDescent="0.3">
      <c r="A167" s="30" t="s">
        <v>366</v>
      </c>
    </row>
    <row r="168" spans="1:1" x14ac:dyDescent="0.3">
      <c r="A168" s="30" t="s">
        <v>366</v>
      </c>
    </row>
    <row r="169" spans="1:1" x14ac:dyDescent="0.3">
      <c r="A169" s="30" t="s">
        <v>371</v>
      </c>
    </row>
    <row r="170" spans="1:1" x14ac:dyDescent="0.3">
      <c r="A170" s="30" t="s">
        <v>371</v>
      </c>
    </row>
    <row r="171" spans="1:1" x14ac:dyDescent="0.3">
      <c r="A171" s="30" t="s">
        <v>371</v>
      </c>
    </row>
    <row r="172" spans="1:1" x14ac:dyDescent="0.3">
      <c r="A172" s="30" t="s">
        <v>371</v>
      </c>
    </row>
    <row r="173" spans="1:1" x14ac:dyDescent="0.3">
      <c r="A173" s="30" t="s">
        <v>371</v>
      </c>
    </row>
    <row r="174" spans="1:1" x14ac:dyDescent="0.3">
      <c r="A174" s="30" t="s">
        <v>371</v>
      </c>
    </row>
    <row r="175" spans="1:1" x14ac:dyDescent="0.3">
      <c r="A175" s="30" t="s">
        <v>371</v>
      </c>
    </row>
    <row r="176" spans="1:1" x14ac:dyDescent="0.3">
      <c r="A176" s="30" t="s">
        <v>371</v>
      </c>
    </row>
    <row r="177" spans="1:1" x14ac:dyDescent="0.3">
      <c r="A177" s="30" t="s">
        <v>371</v>
      </c>
    </row>
    <row r="178" spans="1:1" x14ac:dyDescent="0.3">
      <c r="A178" s="30" t="s">
        <v>371</v>
      </c>
    </row>
    <row r="179" spans="1:1" x14ac:dyDescent="0.3">
      <c r="A179" s="30" t="s">
        <v>371</v>
      </c>
    </row>
    <row r="180" spans="1:1" x14ac:dyDescent="0.3">
      <c r="A180" s="30" t="s">
        <v>371</v>
      </c>
    </row>
    <row r="181" spans="1:1" x14ac:dyDescent="0.3">
      <c r="A181" s="30" t="s">
        <v>371</v>
      </c>
    </row>
    <row r="182" spans="1:1" x14ac:dyDescent="0.3">
      <c r="A182" s="30" t="s">
        <v>371</v>
      </c>
    </row>
    <row r="183" spans="1:1" x14ac:dyDescent="0.3">
      <c r="A183" s="30" t="s">
        <v>371</v>
      </c>
    </row>
    <row r="184" spans="1:1" x14ac:dyDescent="0.3">
      <c r="A184" s="30" t="s">
        <v>371</v>
      </c>
    </row>
    <row r="185" spans="1:1" x14ac:dyDescent="0.3">
      <c r="A185" s="30" t="s">
        <v>371</v>
      </c>
    </row>
    <row r="186" spans="1:1" x14ac:dyDescent="0.3">
      <c r="A186" s="30" t="s">
        <v>371</v>
      </c>
    </row>
    <row r="187" spans="1:1" x14ac:dyDescent="0.3">
      <c r="A187" s="30" t="s">
        <v>371</v>
      </c>
    </row>
    <row r="188" spans="1:1" x14ac:dyDescent="0.3">
      <c r="A188" s="30" t="s">
        <v>371</v>
      </c>
    </row>
    <row r="189" spans="1:1" x14ac:dyDescent="0.3">
      <c r="A189" s="30" t="s">
        <v>371</v>
      </c>
    </row>
    <row r="190" spans="1:1" x14ac:dyDescent="0.3">
      <c r="A190" s="30" t="s">
        <v>371</v>
      </c>
    </row>
    <row r="191" spans="1:1" x14ac:dyDescent="0.3">
      <c r="A191" s="30" t="s">
        <v>371</v>
      </c>
    </row>
    <row r="192" spans="1:1" x14ac:dyDescent="0.3">
      <c r="A192" s="30" t="s">
        <v>371</v>
      </c>
    </row>
    <row r="193" spans="1:1" x14ac:dyDescent="0.3">
      <c r="A193" s="30" t="s">
        <v>371</v>
      </c>
    </row>
    <row r="194" spans="1:1" x14ac:dyDescent="0.3">
      <c r="A194" s="30" t="s">
        <v>371</v>
      </c>
    </row>
    <row r="195" spans="1:1" x14ac:dyDescent="0.3">
      <c r="A195" s="30" t="s">
        <v>371</v>
      </c>
    </row>
    <row r="196" spans="1:1" x14ac:dyDescent="0.3">
      <c r="A196" s="30" t="s">
        <v>371</v>
      </c>
    </row>
    <row r="197" spans="1:1" x14ac:dyDescent="0.3">
      <c r="A197" s="30" t="s">
        <v>371</v>
      </c>
    </row>
    <row r="198" spans="1:1" x14ac:dyDescent="0.3">
      <c r="A198" s="30" t="s">
        <v>371</v>
      </c>
    </row>
    <row r="199" spans="1:1" x14ac:dyDescent="0.3">
      <c r="A199" s="30" t="s">
        <v>371</v>
      </c>
    </row>
    <row r="200" spans="1:1" x14ac:dyDescent="0.3">
      <c r="A200" s="30" t="s">
        <v>369</v>
      </c>
    </row>
    <row r="201" spans="1:1" x14ac:dyDescent="0.3">
      <c r="A201" s="30" t="s">
        <v>370</v>
      </c>
    </row>
    <row r="202" spans="1:1" x14ac:dyDescent="0.3">
      <c r="A202" s="30" t="s">
        <v>370</v>
      </c>
    </row>
    <row r="203" spans="1:1" x14ac:dyDescent="0.3">
      <c r="A203" s="30" t="s">
        <v>370</v>
      </c>
    </row>
    <row r="204" spans="1:1" x14ac:dyDescent="0.3">
      <c r="A204" s="30" t="s">
        <v>370</v>
      </c>
    </row>
    <row r="205" spans="1:1" x14ac:dyDescent="0.3">
      <c r="A205" s="30" t="s">
        <v>370</v>
      </c>
    </row>
    <row r="206" spans="1:1" x14ac:dyDescent="0.3">
      <c r="A206" s="30" t="s">
        <v>370</v>
      </c>
    </row>
    <row r="207" spans="1:1" x14ac:dyDescent="0.3">
      <c r="A207" s="30" t="s">
        <v>370</v>
      </c>
    </row>
    <row r="208" spans="1:1" x14ac:dyDescent="0.3">
      <c r="A208" s="30" t="s">
        <v>370</v>
      </c>
    </row>
    <row r="209" spans="1:1" x14ac:dyDescent="0.3">
      <c r="A209" s="30" t="s">
        <v>370</v>
      </c>
    </row>
    <row r="210" spans="1:1" x14ac:dyDescent="0.3">
      <c r="A210" s="30" t="s">
        <v>370</v>
      </c>
    </row>
    <row r="211" spans="1:1" x14ac:dyDescent="0.3">
      <c r="A211" s="30" t="s">
        <v>370</v>
      </c>
    </row>
    <row r="212" spans="1:1" x14ac:dyDescent="0.3">
      <c r="A212" s="30" t="s">
        <v>370</v>
      </c>
    </row>
    <row r="213" spans="1:1" x14ac:dyDescent="0.3">
      <c r="A213" s="30" t="s">
        <v>370</v>
      </c>
    </row>
    <row r="214" spans="1:1" x14ac:dyDescent="0.3">
      <c r="A214" s="30" t="s">
        <v>370</v>
      </c>
    </row>
    <row r="215" spans="1:1" x14ac:dyDescent="0.3">
      <c r="A215" s="30" t="s">
        <v>370</v>
      </c>
    </row>
    <row r="216" spans="1:1" x14ac:dyDescent="0.3">
      <c r="A216" s="30" t="s">
        <v>370</v>
      </c>
    </row>
    <row r="217" spans="1:1" x14ac:dyDescent="0.3">
      <c r="A217" s="30" t="s">
        <v>365</v>
      </c>
    </row>
    <row r="218" spans="1:1" x14ac:dyDescent="0.3">
      <c r="A218" s="30" t="s">
        <v>365</v>
      </c>
    </row>
    <row r="219" spans="1:1" x14ac:dyDescent="0.3">
      <c r="A219" s="30" t="s">
        <v>365</v>
      </c>
    </row>
    <row r="220" spans="1:1" x14ac:dyDescent="0.3">
      <c r="A220" s="30" t="s">
        <v>365</v>
      </c>
    </row>
    <row r="221" spans="1:1" ht="15" thickBot="1" x14ac:dyDescent="0.35">
      <c r="A221" s="32" t="s">
        <v>365</v>
      </c>
    </row>
    <row r="222" spans="1:1" x14ac:dyDescent="0.3">
      <c r="A222" t="s">
        <v>365</v>
      </c>
    </row>
    <row r="223" spans="1:1" x14ac:dyDescent="0.3">
      <c r="A223" t="s">
        <v>365</v>
      </c>
    </row>
    <row r="224" spans="1:1" x14ac:dyDescent="0.3">
      <c r="A224" t="s">
        <v>365</v>
      </c>
    </row>
    <row r="225" spans="1:1" x14ac:dyDescent="0.3">
      <c r="A225" t="s">
        <v>365</v>
      </c>
    </row>
    <row r="226" spans="1:1" x14ac:dyDescent="0.3">
      <c r="A226" t="s">
        <v>365</v>
      </c>
    </row>
    <row r="227" spans="1:1" x14ac:dyDescent="0.3">
      <c r="A227" t="s">
        <v>365</v>
      </c>
    </row>
    <row r="228" spans="1:1" x14ac:dyDescent="0.3">
      <c r="A228" t="s">
        <v>365</v>
      </c>
    </row>
    <row r="229" spans="1:1" x14ac:dyDescent="0.3">
      <c r="A229" t="s">
        <v>365</v>
      </c>
    </row>
    <row r="230" spans="1:1" x14ac:dyDescent="0.3">
      <c r="A230" t="s">
        <v>365</v>
      </c>
    </row>
    <row r="231" spans="1:1" x14ac:dyDescent="0.3">
      <c r="A231" t="s">
        <v>365</v>
      </c>
    </row>
    <row r="232" spans="1:1" x14ac:dyDescent="0.3">
      <c r="A232" t="s">
        <v>365</v>
      </c>
    </row>
    <row r="233" spans="1:1" x14ac:dyDescent="0.3">
      <c r="A233" t="s">
        <v>365</v>
      </c>
    </row>
    <row r="234" spans="1:1" x14ac:dyDescent="0.3">
      <c r="A234" t="s">
        <v>365</v>
      </c>
    </row>
    <row r="235" spans="1:1" x14ac:dyDescent="0.3">
      <c r="A235" t="s">
        <v>365</v>
      </c>
    </row>
    <row r="236" spans="1:1" x14ac:dyDescent="0.3">
      <c r="A236" t="s">
        <v>365</v>
      </c>
    </row>
    <row r="237" spans="1:1" x14ac:dyDescent="0.3">
      <c r="A237" t="s">
        <v>365</v>
      </c>
    </row>
    <row r="238" spans="1:1" x14ac:dyDescent="0.3">
      <c r="A238" t="s">
        <v>365</v>
      </c>
    </row>
    <row r="239" spans="1:1" x14ac:dyDescent="0.3">
      <c r="A239" t="s">
        <v>365</v>
      </c>
    </row>
    <row r="240" spans="1:1" x14ac:dyDescent="0.3">
      <c r="A240" t="s">
        <v>365</v>
      </c>
    </row>
    <row r="241" spans="1:1" x14ac:dyDescent="0.3">
      <c r="A241" t="s">
        <v>365</v>
      </c>
    </row>
    <row r="242" spans="1:1" x14ac:dyDescent="0.3">
      <c r="A242" t="s">
        <v>365</v>
      </c>
    </row>
    <row r="243" spans="1:1" x14ac:dyDescent="0.3">
      <c r="A243" t="s">
        <v>365</v>
      </c>
    </row>
    <row r="244" spans="1:1" x14ac:dyDescent="0.3">
      <c r="A244" t="s">
        <v>365</v>
      </c>
    </row>
    <row r="245" spans="1:1" x14ac:dyDescent="0.3">
      <c r="A245" t="s">
        <v>365</v>
      </c>
    </row>
    <row r="246" spans="1:1" x14ac:dyDescent="0.3">
      <c r="A246" t="s">
        <v>365</v>
      </c>
    </row>
    <row r="247" spans="1:1" x14ac:dyDescent="0.3">
      <c r="A247" t="s">
        <v>365</v>
      </c>
    </row>
    <row r="248" spans="1:1" x14ac:dyDescent="0.3">
      <c r="A248" t="s">
        <v>365</v>
      </c>
    </row>
    <row r="249" spans="1:1" x14ac:dyDescent="0.3">
      <c r="A249" t="s">
        <v>365</v>
      </c>
    </row>
    <row r="250" spans="1:1" x14ac:dyDescent="0.3">
      <c r="A250" t="s">
        <v>365</v>
      </c>
    </row>
    <row r="251" spans="1:1" x14ac:dyDescent="0.3">
      <c r="A251" t="s">
        <v>365</v>
      </c>
    </row>
    <row r="252" spans="1:1" x14ac:dyDescent="0.3">
      <c r="A252" t="s">
        <v>365</v>
      </c>
    </row>
    <row r="253" spans="1:1" x14ac:dyDescent="0.3">
      <c r="A253" t="s">
        <v>365</v>
      </c>
    </row>
    <row r="254" spans="1:1" x14ac:dyDescent="0.3">
      <c r="A254" s="31" t="s">
        <v>302</v>
      </c>
    </row>
    <row r="255" spans="1:1" x14ac:dyDescent="0.3">
      <c r="A255" s="31" t="s">
        <v>302</v>
      </c>
    </row>
    <row r="256" spans="1:1" x14ac:dyDescent="0.3">
      <c r="A256" s="31" t="s">
        <v>302</v>
      </c>
    </row>
    <row r="257" spans="1:1" x14ac:dyDescent="0.3">
      <c r="A257" s="31" t="s">
        <v>302</v>
      </c>
    </row>
    <row r="258" spans="1:1" x14ac:dyDescent="0.3">
      <c r="A258" s="31" t="s">
        <v>302</v>
      </c>
    </row>
    <row r="259" spans="1:1" x14ac:dyDescent="0.3">
      <c r="A259" s="31" t="s">
        <v>302</v>
      </c>
    </row>
    <row r="260" spans="1:1" x14ac:dyDescent="0.3">
      <c r="A260" s="31" t="s">
        <v>302</v>
      </c>
    </row>
    <row r="261" spans="1:1" x14ac:dyDescent="0.3">
      <c r="A261" s="31" t="s">
        <v>302</v>
      </c>
    </row>
    <row r="262" spans="1:1" x14ac:dyDescent="0.3">
      <c r="A262" s="31" t="s">
        <v>302</v>
      </c>
    </row>
    <row r="263" spans="1:1" x14ac:dyDescent="0.3">
      <c r="A263" s="31" t="s">
        <v>312</v>
      </c>
    </row>
    <row r="264" spans="1:1" x14ac:dyDescent="0.3">
      <c r="A264" s="31" t="s">
        <v>312</v>
      </c>
    </row>
    <row r="265" spans="1:1" x14ac:dyDescent="0.3">
      <c r="A265" s="31" t="s">
        <v>312</v>
      </c>
    </row>
    <row r="266" spans="1:1" x14ac:dyDescent="0.3">
      <c r="A266" s="31" t="s">
        <v>312</v>
      </c>
    </row>
    <row r="267" spans="1:1" x14ac:dyDescent="0.3">
      <c r="A267" s="31" t="s">
        <v>312</v>
      </c>
    </row>
    <row r="268" spans="1:1" x14ac:dyDescent="0.3">
      <c r="A268" s="31" t="s">
        <v>312</v>
      </c>
    </row>
    <row r="269" spans="1:1" x14ac:dyDescent="0.3">
      <c r="A269" s="31" t="s">
        <v>312</v>
      </c>
    </row>
    <row r="270" spans="1:1" x14ac:dyDescent="0.3">
      <c r="A270" s="31" t="s">
        <v>312</v>
      </c>
    </row>
    <row r="271" spans="1:1" x14ac:dyDescent="0.3">
      <c r="A271" s="31" t="s">
        <v>312</v>
      </c>
    </row>
    <row r="272" spans="1:1" x14ac:dyDescent="0.3">
      <c r="A272" s="31" t="s">
        <v>312</v>
      </c>
    </row>
    <row r="273" spans="1:1" x14ac:dyDescent="0.3">
      <c r="A273" s="31" t="s">
        <v>312</v>
      </c>
    </row>
    <row r="274" spans="1:1" x14ac:dyDescent="0.3">
      <c r="A274" s="31" t="s">
        <v>312</v>
      </c>
    </row>
    <row r="275" spans="1:1" x14ac:dyDescent="0.3">
      <c r="A275" s="31" t="s">
        <v>312</v>
      </c>
    </row>
    <row r="276" spans="1:1" x14ac:dyDescent="0.3">
      <c r="A276" s="31" t="s">
        <v>312</v>
      </c>
    </row>
    <row r="277" spans="1:1" x14ac:dyDescent="0.3">
      <c r="A277" s="31" t="s">
        <v>312</v>
      </c>
    </row>
    <row r="278" spans="1:1" x14ac:dyDescent="0.3">
      <c r="A278" s="31" t="s">
        <v>312</v>
      </c>
    </row>
    <row r="279" spans="1:1" x14ac:dyDescent="0.3">
      <c r="A279" s="31" t="s">
        <v>312</v>
      </c>
    </row>
    <row r="280" spans="1:1" x14ac:dyDescent="0.3">
      <c r="A280" s="31" t="s">
        <v>312</v>
      </c>
    </row>
    <row r="281" spans="1:1" x14ac:dyDescent="0.3">
      <c r="A281" s="31" t="s">
        <v>312</v>
      </c>
    </row>
    <row r="282" spans="1:1" x14ac:dyDescent="0.3">
      <c r="A282" s="31" t="s">
        <v>312</v>
      </c>
    </row>
    <row r="283" spans="1:1" x14ac:dyDescent="0.3">
      <c r="A283" s="31" t="s">
        <v>312</v>
      </c>
    </row>
    <row r="284" spans="1:1" x14ac:dyDescent="0.3">
      <c r="A284" s="31" t="s">
        <v>312</v>
      </c>
    </row>
    <row r="285" spans="1:1" x14ac:dyDescent="0.3">
      <c r="A285" s="31" t="s">
        <v>312</v>
      </c>
    </row>
    <row r="286" spans="1:1" x14ac:dyDescent="0.3">
      <c r="A286" s="31" t="s">
        <v>312</v>
      </c>
    </row>
    <row r="287" spans="1:1" x14ac:dyDescent="0.3">
      <c r="A287" s="31" t="s">
        <v>312</v>
      </c>
    </row>
    <row r="288" spans="1:1" x14ac:dyDescent="0.3">
      <c r="A288" s="31" t="s">
        <v>312</v>
      </c>
    </row>
    <row r="289" spans="1:1" x14ac:dyDescent="0.3">
      <c r="A289" s="31" t="s">
        <v>312</v>
      </c>
    </row>
    <row r="290" spans="1:1" x14ac:dyDescent="0.3">
      <c r="A290" s="31" t="s">
        <v>312</v>
      </c>
    </row>
    <row r="291" spans="1:1" x14ac:dyDescent="0.3">
      <c r="A291" s="31" t="s">
        <v>312</v>
      </c>
    </row>
    <row r="292" spans="1:1" x14ac:dyDescent="0.3">
      <c r="A292" s="31" t="s">
        <v>312</v>
      </c>
    </row>
    <row r="293" spans="1:1" x14ac:dyDescent="0.3">
      <c r="A293" s="31" t="s">
        <v>312</v>
      </c>
    </row>
    <row r="294" spans="1:1" x14ac:dyDescent="0.3">
      <c r="A294" s="31" t="s">
        <v>312</v>
      </c>
    </row>
    <row r="295" spans="1:1" x14ac:dyDescent="0.3">
      <c r="A295" s="31" t="s">
        <v>312</v>
      </c>
    </row>
    <row r="296" spans="1:1" x14ac:dyDescent="0.3">
      <c r="A296" s="31" t="s">
        <v>312</v>
      </c>
    </row>
    <row r="297" spans="1:1" x14ac:dyDescent="0.3">
      <c r="A297" s="31" t="s">
        <v>237</v>
      </c>
    </row>
    <row r="298" spans="1:1" x14ac:dyDescent="0.3">
      <c r="A298" s="31" t="s">
        <v>237</v>
      </c>
    </row>
    <row r="299" spans="1:1" x14ac:dyDescent="0.3">
      <c r="A299" s="31" t="s">
        <v>237</v>
      </c>
    </row>
    <row r="300" spans="1:1" x14ac:dyDescent="0.3">
      <c r="A300" s="31" t="s">
        <v>237</v>
      </c>
    </row>
    <row r="301" spans="1:1" x14ac:dyDescent="0.3">
      <c r="A301" s="31" t="s">
        <v>237</v>
      </c>
    </row>
    <row r="302" spans="1:1" x14ac:dyDescent="0.3">
      <c r="A302" s="31" t="s">
        <v>237</v>
      </c>
    </row>
    <row r="303" spans="1:1" x14ac:dyDescent="0.3">
      <c r="A303" s="31" t="s">
        <v>237</v>
      </c>
    </row>
    <row r="304" spans="1:1" x14ac:dyDescent="0.3">
      <c r="A304" s="31" t="s">
        <v>237</v>
      </c>
    </row>
    <row r="305" spans="1:1" x14ac:dyDescent="0.3">
      <c r="A305" s="31" t="s">
        <v>237</v>
      </c>
    </row>
    <row r="306" spans="1:1" x14ac:dyDescent="0.3">
      <c r="A306" s="31" t="s">
        <v>237</v>
      </c>
    </row>
    <row r="307" spans="1:1" x14ac:dyDescent="0.3">
      <c r="A307" s="31" t="s">
        <v>237</v>
      </c>
    </row>
    <row r="308" spans="1:1" x14ac:dyDescent="0.3">
      <c r="A308" s="31" t="s">
        <v>237</v>
      </c>
    </row>
    <row r="309" spans="1:1" x14ac:dyDescent="0.3">
      <c r="A309" s="31" t="s">
        <v>237</v>
      </c>
    </row>
    <row r="310" spans="1:1" x14ac:dyDescent="0.3">
      <c r="A310" s="31" t="s">
        <v>237</v>
      </c>
    </row>
    <row r="311" spans="1:1" x14ac:dyDescent="0.3">
      <c r="A311" s="31" t="s">
        <v>237</v>
      </c>
    </row>
    <row r="312" spans="1:1" x14ac:dyDescent="0.3">
      <c r="A312" s="31" t="s">
        <v>305</v>
      </c>
    </row>
    <row r="313" spans="1:1" x14ac:dyDescent="0.3">
      <c r="A313" s="31" t="s">
        <v>305</v>
      </c>
    </row>
    <row r="314" spans="1:1" x14ac:dyDescent="0.3">
      <c r="A314" s="31" t="s">
        <v>305</v>
      </c>
    </row>
    <row r="315" spans="1:1" x14ac:dyDescent="0.3">
      <c r="A315" s="31" t="s">
        <v>305</v>
      </c>
    </row>
    <row r="316" spans="1:1" x14ac:dyDescent="0.3">
      <c r="A316" s="31" t="s">
        <v>305</v>
      </c>
    </row>
    <row r="317" spans="1:1" x14ac:dyDescent="0.3">
      <c r="A317" s="31" t="s">
        <v>305</v>
      </c>
    </row>
    <row r="318" spans="1:1" x14ac:dyDescent="0.3">
      <c r="A318" s="31" t="s">
        <v>305</v>
      </c>
    </row>
    <row r="319" spans="1:1" x14ac:dyDescent="0.3">
      <c r="A319" s="31" t="s">
        <v>305</v>
      </c>
    </row>
    <row r="320" spans="1:1" x14ac:dyDescent="0.3">
      <c r="A320" s="31" t="s">
        <v>305</v>
      </c>
    </row>
    <row r="321" spans="1:1" x14ac:dyDescent="0.3">
      <c r="A321" s="31" t="s">
        <v>305</v>
      </c>
    </row>
    <row r="322" spans="1:1" x14ac:dyDescent="0.3">
      <c r="A322" s="31" t="s">
        <v>305</v>
      </c>
    </row>
    <row r="323" spans="1:1" x14ac:dyDescent="0.3">
      <c r="A323" s="31" t="s">
        <v>305</v>
      </c>
    </row>
    <row r="324" spans="1:1" x14ac:dyDescent="0.3">
      <c r="A324" s="31" t="s">
        <v>305</v>
      </c>
    </row>
    <row r="325" spans="1:1" x14ac:dyDescent="0.3">
      <c r="A325" s="31" t="s">
        <v>305</v>
      </c>
    </row>
    <row r="326" spans="1:1" x14ac:dyDescent="0.3">
      <c r="A326" s="31" t="s">
        <v>305</v>
      </c>
    </row>
    <row r="327" spans="1:1" x14ac:dyDescent="0.3">
      <c r="A327" s="31" t="s">
        <v>305</v>
      </c>
    </row>
    <row r="328" spans="1:1" x14ac:dyDescent="0.3">
      <c r="A328" s="31" t="s">
        <v>305</v>
      </c>
    </row>
    <row r="329" spans="1:1" x14ac:dyDescent="0.3">
      <c r="A329" s="31" t="s">
        <v>305</v>
      </c>
    </row>
    <row r="330" spans="1:1" x14ac:dyDescent="0.3">
      <c r="A330" s="31" t="s">
        <v>305</v>
      </c>
    </row>
    <row r="331" spans="1:1" x14ac:dyDescent="0.3">
      <c r="A331" s="31" t="s">
        <v>305</v>
      </c>
    </row>
    <row r="332" spans="1:1" x14ac:dyDescent="0.3">
      <c r="A332" s="31" t="s">
        <v>223</v>
      </c>
    </row>
    <row r="333" spans="1:1" x14ac:dyDescent="0.3">
      <c r="A333" s="31" t="s">
        <v>223</v>
      </c>
    </row>
    <row r="334" spans="1:1" x14ac:dyDescent="0.3">
      <c r="A334" s="31" t="s">
        <v>223</v>
      </c>
    </row>
    <row r="335" spans="1:1" x14ac:dyDescent="0.3">
      <c r="A335" s="31" t="s">
        <v>308</v>
      </c>
    </row>
    <row r="336" spans="1:1" x14ac:dyDescent="0.3">
      <c r="A336" s="31" t="s">
        <v>308</v>
      </c>
    </row>
    <row r="337" spans="1:1" x14ac:dyDescent="0.3">
      <c r="A337" s="31" t="s">
        <v>308</v>
      </c>
    </row>
    <row r="338" spans="1:1" x14ac:dyDescent="0.3">
      <c r="A338" s="31" t="s">
        <v>308</v>
      </c>
    </row>
    <row r="339" spans="1:1" x14ac:dyDescent="0.3">
      <c r="A339" s="31" t="s">
        <v>308</v>
      </c>
    </row>
    <row r="340" spans="1:1" x14ac:dyDescent="0.3">
      <c r="A340" s="31" t="s">
        <v>308</v>
      </c>
    </row>
    <row r="341" spans="1:1" x14ac:dyDescent="0.3">
      <c r="A341" s="31" t="s">
        <v>308</v>
      </c>
    </row>
    <row r="342" spans="1:1" x14ac:dyDescent="0.3">
      <c r="A342" s="31" t="s">
        <v>308</v>
      </c>
    </row>
    <row r="343" spans="1:1" x14ac:dyDescent="0.3">
      <c r="A343" s="31" t="s">
        <v>308</v>
      </c>
    </row>
    <row r="344" spans="1:1" x14ac:dyDescent="0.3">
      <c r="A344" s="31" t="s">
        <v>308</v>
      </c>
    </row>
    <row r="345" spans="1:1" x14ac:dyDescent="0.3">
      <c r="A345" s="31" t="s">
        <v>308</v>
      </c>
    </row>
    <row r="346" spans="1:1" x14ac:dyDescent="0.3">
      <c r="A346" s="31" t="s">
        <v>308</v>
      </c>
    </row>
    <row r="347" spans="1:1" x14ac:dyDescent="0.3">
      <c r="A347" s="31" t="s">
        <v>308</v>
      </c>
    </row>
    <row r="348" spans="1:1" x14ac:dyDescent="0.3">
      <c r="A348" s="31" t="s">
        <v>308</v>
      </c>
    </row>
    <row r="349" spans="1:1" x14ac:dyDescent="0.3">
      <c r="A349" s="31" t="s">
        <v>308</v>
      </c>
    </row>
    <row r="350" spans="1:1" x14ac:dyDescent="0.3">
      <c r="A350" s="31" t="s">
        <v>293</v>
      </c>
    </row>
    <row r="351" spans="1:1" x14ac:dyDescent="0.3">
      <c r="A351" s="31" t="s">
        <v>293</v>
      </c>
    </row>
    <row r="352" spans="1:1" x14ac:dyDescent="0.3">
      <c r="A352" s="31" t="s">
        <v>293</v>
      </c>
    </row>
    <row r="353" spans="1:1" x14ac:dyDescent="0.3">
      <c r="A353" s="31" t="s">
        <v>293</v>
      </c>
    </row>
    <row r="354" spans="1:1" x14ac:dyDescent="0.3">
      <c r="A354" s="31" t="s">
        <v>293</v>
      </c>
    </row>
    <row r="355" spans="1:1" x14ac:dyDescent="0.3">
      <c r="A355" s="31" t="s">
        <v>293</v>
      </c>
    </row>
    <row r="356" spans="1:1" x14ac:dyDescent="0.3">
      <c r="A356" s="31" t="s">
        <v>293</v>
      </c>
    </row>
    <row r="357" spans="1:1" x14ac:dyDescent="0.3">
      <c r="A357" s="31" t="s">
        <v>297</v>
      </c>
    </row>
    <row r="358" spans="1:1" x14ac:dyDescent="0.3">
      <c r="A358" s="31" t="s">
        <v>297</v>
      </c>
    </row>
    <row r="359" spans="1:1" x14ac:dyDescent="0.3">
      <c r="A359" s="31" t="s">
        <v>297</v>
      </c>
    </row>
    <row r="360" spans="1:1" x14ac:dyDescent="0.3">
      <c r="A360" s="31" t="s">
        <v>297</v>
      </c>
    </row>
  </sheetData>
  <sortState ref="C114:D134">
    <sortCondition ref="C114"/>
  </sortState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V103"/>
  <sheetViews>
    <sheetView showGridLines="0" workbookViewId="0">
      <selection activeCell="B65" sqref="B65"/>
    </sheetView>
  </sheetViews>
  <sheetFormatPr defaultColWidth="8.88671875" defaultRowHeight="14.4" x14ac:dyDescent="0.3"/>
  <cols>
    <col min="1" max="1" width="55.44140625" style="8" bestFit="1" customWidth="1"/>
    <col min="2" max="3" width="14.88671875" style="8" customWidth="1"/>
    <col min="4" max="4" width="18.44140625" style="8" bestFit="1" customWidth="1"/>
    <col min="5" max="6" width="14.88671875" style="8" customWidth="1"/>
    <col min="7" max="7" width="17.6640625" style="8" customWidth="1"/>
    <col min="8" max="10" width="14.88671875" style="8" customWidth="1"/>
    <col min="11" max="11" width="13.44140625" style="8" customWidth="1"/>
    <col min="12" max="12" width="11" style="8" bestFit="1" customWidth="1"/>
    <col min="13" max="13" width="11.109375" style="8" customWidth="1"/>
    <col min="14" max="16384" width="8.88671875" style="8"/>
  </cols>
  <sheetData>
    <row r="1" spans="1:5" s="39" customFormat="1" x14ac:dyDescent="0.3">
      <c r="A1" s="71" t="s">
        <v>39</v>
      </c>
      <c r="B1" s="120"/>
      <c r="C1" s="121"/>
    </row>
    <row r="2" spans="1:5" s="39" customFormat="1" x14ac:dyDescent="0.3">
      <c r="A2" s="40" t="str">
        <f>CONCATENATE(Company, ": ",start, " -  ",end)</f>
        <v>Extreme Indoor: Mês 1 -  Mês 60</v>
      </c>
      <c r="B2" s="122"/>
      <c r="C2" s="121"/>
    </row>
    <row r="3" spans="1:5" s="39" customFormat="1" x14ac:dyDescent="0.3">
      <c r="A3" s="123"/>
      <c r="B3" s="124"/>
      <c r="C3" s="122"/>
    </row>
    <row r="4" spans="1:5" s="39" customFormat="1" ht="28.5" customHeight="1" x14ac:dyDescent="0.3">
      <c r="A4" s="258" t="s">
        <v>40</v>
      </c>
      <c r="B4" s="258"/>
      <c r="C4" s="258"/>
      <c r="D4" s="258"/>
      <c r="E4" s="258"/>
    </row>
    <row r="5" spans="1:5" s="39" customFormat="1" x14ac:dyDescent="0.3">
      <c r="A5" s="125"/>
      <c r="C5" s="126"/>
    </row>
    <row r="6" spans="1:5" s="39" customFormat="1" x14ac:dyDescent="0.3">
      <c r="A6" s="127" t="s">
        <v>17</v>
      </c>
      <c r="B6" s="128"/>
    </row>
    <row r="7" spans="1:5" s="39" customFormat="1" x14ac:dyDescent="0.3">
      <c r="A7" s="246" t="s">
        <v>6</v>
      </c>
      <c r="B7" s="219" t="s">
        <v>64</v>
      </c>
    </row>
    <row r="8" spans="1:5" s="39" customFormat="1" x14ac:dyDescent="0.3">
      <c r="A8" s="246" t="s">
        <v>7</v>
      </c>
      <c r="B8" s="219" t="s">
        <v>8</v>
      </c>
    </row>
    <row r="9" spans="1:5" s="39" customFormat="1" x14ac:dyDescent="0.3">
      <c r="A9" s="246" t="s">
        <v>9</v>
      </c>
      <c r="B9" s="219" t="s">
        <v>32</v>
      </c>
    </row>
    <row r="10" spans="1:5" s="39" customFormat="1" x14ac:dyDescent="0.3">
      <c r="A10" s="246" t="s">
        <v>10</v>
      </c>
      <c r="B10" s="219" t="s">
        <v>11</v>
      </c>
    </row>
    <row r="11" spans="1:5" s="39" customFormat="1" x14ac:dyDescent="0.3">
      <c r="A11" s="246" t="s">
        <v>12</v>
      </c>
      <c r="B11" s="219" t="s">
        <v>13</v>
      </c>
    </row>
    <row r="12" spans="1:5" s="39" customFormat="1" x14ac:dyDescent="0.3">
      <c r="A12" s="246"/>
      <c r="B12" s="220"/>
    </row>
    <row r="13" spans="1:5" s="39" customFormat="1" x14ac:dyDescent="0.3">
      <c r="A13" s="129"/>
      <c r="B13" s="130"/>
    </row>
    <row r="14" spans="1:5" x14ac:dyDescent="0.3">
      <c r="A14" s="69" t="s">
        <v>48</v>
      </c>
      <c r="B14" s="69"/>
    </row>
    <row r="15" spans="1:5" x14ac:dyDescent="0.3">
      <c r="A15" s="104" t="s">
        <v>38</v>
      </c>
      <c r="B15" s="216">
        <v>0.1</v>
      </c>
    </row>
    <row r="16" spans="1:5" x14ac:dyDescent="0.3">
      <c r="A16" s="104" t="s">
        <v>26</v>
      </c>
      <c r="B16" s="217">
        <v>0.05</v>
      </c>
    </row>
    <row r="17" spans="1:12" x14ac:dyDescent="0.3">
      <c r="A17" s="104" t="s">
        <v>27</v>
      </c>
      <c r="B17" s="218">
        <v>3.6499999999999998E-2</v>
      </c>
    </row>
    <row r="18" spans="1:12" x14ac:dyDescent="0.3">
      <c r="A18" s="104" t="s">
        <v>47</v>
      </c>
      <c r="B18" s="218">
        <f>ISS+B17</f>
        <v>8.6499999999999994E-2</v>
      </c>
    </row>
    <row r="19" spans="1:12" x14ac:dyDescent="0.3">
      <c r="A19" s="104" t="s">
        <v>0</v>
      </c>
      <c r="B19" s="218">
        <v>0.25</v>
      </c>
    </row>
    <row r="20" spans="1:12" x14ac:dyDescent="0.3">
      <c r="A20" s="104" t="s">
        <v>20</v>
      </c>
      <c r="B20" s="218">
        <v>0.09</v>
      </c>
    </row>
    <row r="21" spans="1:12" s="12" customFormat="1" x14ac:dyDescent="0.3">
      <c r="C21" s="131"/>
      <c r="D21" s="131"/>
      <c r="E21" s="131"/>
      <c r="F21" s="131"/>
      <c r="G21" s="131"/>
    </row>
    <row r="22" spans="1:12" s="12" customFormat="1" x14ac:dyDescent="0.3">
      <c r="A22" s="252" t="s">
        <v>182</v>
      </c>
      <c r="B22" s="253"/>
      <c r="C22" s="253"/>
      <c r="D22" s="253"/>
      <c r="E22" s="254"/>
      <c r="F22" s="131"/>
      <c r="G22" s="131"/>
    </row>
    <row r="23" spans="1:12" s="12" customFormat="1" x14ac:dyDescent="0.3">
      <c r="A23" s="160" t="s">
        <v>191</v>
      </c>
      <c r="B23" s="163" t="s">
        <v>118</v>
      </c>
      <c r="C23" s="163" t="s">
        <v>122</v>
      </c>
      <c r="D23" s="163" t="s">
        <v>176</v>
      </c>
      <c r="E23" s="163" t="s">
        <v>124</v>
      </c>
      <c r="F23" s="132"/>
      <c r="G23" s="131"/>
      <c r="H23" s="132"/>
      <c r="I23" s="132"/>
      <c r="J23" s="132"/>
      <c r="K23" s="132"/>
      <c r="L23" s="132"/>
    </row>
    <row r="24" spans="1:12" s="12" customFormat="1" x14ac:dyDescent="0.3">
      <c r="A24" s="112" t="s">
        <v>119</v>
      </c>
      <c r="B24" s="222">
        <v>4</v>
      </c>
      <c r="C24" s="222">
        <v>0</v>
      </c>
      <c r="D24" s="223">
        <f t="shared" ref="D24:D33" si="0">C24*$I$47</f>
        <v>0</v>
      </c>
      <c r="E24" s="224">
        <f t="shared" ref="E24:E33" si="1">C24*$D$54</f>
        <v>0</v>
      </c>
      <c r="F24" s="131"/>
      <c r="G24" s="131"/>
      <c r="H24" s="51"/>
      <c r="I24" s="51"/>
      <c r="J24" s="51"/>
      <c r="K24" s="51"/>
      <c r="L24" s="51"/>
    </row>
    <row r="25" spans="1:12" s="12" customFormat="1" x14ac:dyDescent="0.3">
      <c r="A25" s="112" t="s">
        <v>121</v>
      </c>
      <c r="B25" s="112">
        <v>6</v>
      </c>
      <c r="C25" s="225">
        <v>0.2</v>
      </c>
      <c r="D25" s="226">
        <f>C25*$I$47</f>
        <v>755.16</v>
      </c>
      <c r="E25" s="227">
        <f t="shared" si="1"/>
        <v>155372</v>
      </c>
      <c r="F25" s="131"/>
      <c r="G25" s="131"/>
      <c r="J25" s="133"/>
    </row>
    <row r="26" spans="1:12" s="12" customFormat="1" x14ac:dyDescent="0.3">
      <c r="A26" s="112" t="s">
        <v>120</v>
      </c>
      <c r="B26" s="221">
        <v>8</v>
      </c>
      <c r="C26" s="228">
        <v>0.3</v>
      </c>
      <c r="D26" s="229">
        <f t="shared" si="0"/>
        <v>1132.7399999999998</v>
      </c>
      <c r="E26" s="230">
        <f t="shared" si="1"/>
        <v>233058</v>
      </c>
      <c r="F26" s="131"/>
      <c r="G26" s="131"/>
    </row>
    <row r="27" spans="1:12" s="12" customFormat="1" x14ac:dyDescent="0.3">
      <c r="A27" s="112" t="s">
        <v>118</v>
      </c>
      <c r="B27" s="222">
        <v>9</v>
      </c>
      <c r="C27" s="231">
        <v>0.4</v>
      </c>
      <c r="D27" s="223">
        <f t="shared" si="0"/>
        <v>1510.32</v>
      </c>
      <c r="E27" s="224">
        <f t="shared" si="1"/>
        <v>310744</v>
      </c>
      <c r="F27" s="131"/>
      <c r="G27" s="259"/>
      <c r="H27" s="257"/>
      <c r="I27" s="257"/>
      <c r="J27" s="257"/>
      <c r="K27" s="257"/>
      <c r="L27" s="257"/>
    </row>
    <row r="28" spans="1:12" s="12" customFormat="1" x14ac:dyDescent="0.3">
      <c r="A28" s="112" t="s">
        <v>118</v>
      </c>
      <c r="B28" s="222">
        <v>10</v>
      </c>
      <c r="C28" s="232">
        <v>0.5</v>
      </c>
      <c r="D28" s="223">
        <f t="shared" si="0"/>
        <v>1887.8999999999999</v>
      </c>
      <c r="E28" s="224">
        <f t="shared" si="1"/>
        <v>388430</v>
      </c>
      <c r="F28" s="131"/>
      <c r="G28" s="259"/>
      <c r="H28" s="257"/>
      <c r="I28" s="257"/>
      <c r="J28" s="257"/>
      <c r="K28" s="257"/>
      <c r="L28" s="257"/>
    </row>
    <row r="29" spans="1:12" s="12" customFormat="1" x14ac:dyDescent="0.3">
      <c r="A29" s="112" t="s">
        <v>118</v>
      </c>
      <c r="B29" s="222">
        <v>11</v>
      </c>
      <c r="C29" s="231">
        <v>0.6</v>
      </c>
      <c r="D29" s="223">
        <f t="shared" si="0"/>
        <v>2265.4799999999996</v>
      </c>
      <c r="E29" s="224">
        <f t="shared" si="1"/>
        <v>466116</v>
      </c>
      <c r="F29" s="131"/>
      <c r="G29" s="131"/>
      <c r="H29" s="51"/>
      <c r="I29" s="51"/>
      <c r="J29" s="51"/>
      <c r="K29" s="51"/>
      <c r="L29" s="51"/>
    </row>
    <row r="30" spans="1:12" s="12" customFormat="1" x14ac:dyDescent="0.3">
      <c r="A30" s="112" t="s">
        <v>118</v>
      </c>
      <c r="B30" s="222">
        <v>12</v>
      </c>
      <c r="C30" s="232">
        <v>0.7</v>
      </c>
      <c r="D30" s="223">
        <f t="shared" si="0"/>
        <v>2643.0599999999995</v>
      </c>
      <c r="E30" s="224">
        <f t="shared" si="1"/>
        <v>543802</v>
      </c>
      <c r="F30" s="131"/>
      <c r="G30" s="131"/>
    </row>
    <row r="31" spans="1:12" s="12" customFormat="1" x14ac:dyDescent="0.3">
      <c r="A31" s="112" t="s">
        <v>118</v>
      </c>
      <c r="B31" s="222">
        <v>13</v>
      </c>
      <c r="C31" s="231">
        <v>0.8</v>
      </c>
      <c r="D31" s="223">
        <f t="shared" si="0"/>
        <v>3020.64</v>
      </c>
      <c r="E31" s="224">
        <f t="shared" si="1"/>
        <v>621488</v>
      </c>
      <c r="F31" s="131"/>
      <c r="G31" s="131"/>
    </row>
    <row r="32" spans="1:12" s="12" customFormat="1" x14ac:dyDescent="0.3">
      <c r="A32" s="112" t="s">
        <v>118</v>
      </c>
      <c r="B32" s="222">
        <v>14</v>
      </c>
      <c r="C32" s="231">
        <v>0.9</v>
      </c>
      <c r="D32" s="223">
        <f t="shared" si="0"/>
        <v>3398.22</v>
      </c>
      <c r="E32" s="224">
        <f t="shared" si="1"/>
        <v>699174</v>
      </c>
      <c r="F32" s="131"/>
      <c r="G32" s="131"/>
    </row>
    <row r="33" spans="1:22" s="12" customFormat="1" x14ac:dyDescent="0.3">
      <c r="A33" s="112" t="s">
        <v>118</v>
      </c>
      <c r="B33" s="222">
        <v>15</v>
      </c>
      <c r="C33" s="232">
        <v>1</v>
      </c>
      <c r="D33" s="223">
        <f t="shared" si="0"/>
        <v>3775.7999999999997</v>
      </c>
      <c r="E33" s="224">
        <f t="shared" si="1"/>
        <v>776860</v>
      </c>
      <c r="F33" s="131"/>
      <c r="G33" s="131"/>
      <c r="J33" s="133"/>
    </row>
    <row r="34" spans="1:22" s="12" customFormat="1" x14ac:dyDescent="0.3">
      <c r="C34" s="131"/>
      <c r="D34" s="131"/>
      <c r="E34" s="131"/>
      <c r="F34" s="131"/>
      <c r="G34" s="131"/>
    </row>
    <row r="35" spans="1:22" s="12" customFormat="1" x14ac:dyDescent="0.3">
      <c r="A35" s="252" t="s">
        <v>183</v>
      </c>
      <c r="B35" s="253"/>
      <c r="C35" s="253"/>
      <c r="D35" s="253"/>
      <c r="E35" s="253"/>
      <c r="F35" s="254"/>
      <c r="G35" s="131"/>
    </row>
    <row r="36" spans="1:22" s="12" customFormat="1" x14ac:dyDescent="0.3">
      <c r="A36" s="160" t="s">
        <v>377</v>
      </c>
      <c r="B36" s="233" t="s">
        <v>115</v>
      </c>
      <c r="C36" s="233" t="s">
        <v>135</v>
      </c>
      <c r="D36" s="233" t="s">
        <v>113</v>
      </c>
      <c r="E36" s="233" t="s">
        <v>114</v>
      </c>
      <c r="F36" s="233" t="s">
        <v>143</v>
      </c>
    </row>
    <row r="37" spans="1:22" s="12" customFormat="1" x14ac:dyDescent="0.3">
      <c r="A37" s="112" t="s">
        <v>134</v>
      </c>
      <c r="B37" s="222"/>
      <c r="C37" s="234">
        <f>D37/6</f>
        <v>10.333333333333334</v>
      </c>
      <c r="D37" s="222">
        <v>62</v>
      </c>
      <c r="E37" s="235">
        <f>4.34*D37</f>
        <v>269.08</v>
      </c>
      <c r="F37" s="236">
        <f>12*E37</f>
        <v>3228.96</v>
      </c>
    </row>
    <row r="38" spans="1:22" s="12" customFormat="1" x14ac:dyDescent="0.3">
      <c r="A38" s="112" t="s">
        <v>141</v>
      </c>
      <c r="B38" s="223">
        <v>12</v>
      </c>
      <c r="C38" s="222">
        <f>B38*C37</f>
        <v>124</v>
      </c>
      <c r="D38" s="237">
        <f>B38*D37</f>
        <v>744</v>
      </c>
      <c r="E38" s="223">
        <f t="shared" ref="E38:E39" si="2">4.34*D38</f>
        <v>3228.96</v>
      </c>
      <c r="F38" s="236">
        <f t="shared" ref="F38:F39" si="3">12*E38</f>
        <v>38747.520000000004</v>
      </c>
    </row>
    <row r="39" spans="1:22" s="12" customFormat="1" x14ac:dyDescent="0.3">
      <c r="A39" s="112" t="s">
        <v>142</v>
      </c>
      <c r="B39" s="223">
        <v>15</v>
      </c>
      <c r="C39" s="222">
        <f>C37*B39</f>
        <v>155</v>
      </c>
      <c r="D39" s="237">
        <f>B39*D37</f>
        <v>930</v>
      </c>
      <c r="E39" s="223">
        <f t="shared" si="2"/>
        <v>4036.2</v>
      </c>
      <c r="F39" s="236">
        <f t="shared" si="3"/>
        <v>48434.399999999994</v>
      </c>
    </row>
    <row r="40" spans="1:22" s="12" customFormat="1" x14ac:dyDescent="0.3">
      <c r="A40" s="112" t="s">
        <v>136</v>
      </c>
      <c r="B40" s="223">
        <f>SUM(B38:B39)</f>
        <v>27</v>
      </c>
      <c r="C40" s="223">
        <f>SUM(C38:C39)</f>
        <v>279</v>
      </c>
      <c r="D40" s="223">
        <f t="shared" ref="D40" si="4">SUM(D38:D39)</f>
        <v>1674</v>
      </c>
      <c r="E40" s="238">
        <f>SUM(E38:E39)</f>
        <v>7265.16</v>
      </c>
      <c r="F40" s="223">
        <f>SUM(F38:F39)</f>
        <v>87181.92</v>
      </c>
    </row>
    <row r="41" spans="1:22" s="12" customFormat="1" x14ac:dyDescent="0.3">
      <c r="A41" s="134" t="s">
        <v>177</v>
      </c>
      <c r="C41" s="131"/>
      <c r="D41" s="131"/>
      <c r="E41" s="131"/>
      <c r="F41" s="131"/>
      <c r="G41" s="131"/>
    </row>
    <row r="42" spans="1:22" s="12" customFormat="1" x14ac:dyDescent="0.3">
      <c r="A42" s="252" t="s">
        <v>184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4"/>
    </row>
    <row r="43" spans="1:22" x14ac:dyDescent="0.3">
      <c r="A43" s="160" t="s">
        <v>139</v>
      </c>
      <c r="B43" s="163" t="s">
        <v>101</v>
      </c>
      <c r="C43" s="163" t="s">
        <v>102</v>
      </c>
      <c r="D43" s="163" t="s">
        <v>103</v>
      </c>
      <c r="E43" s="163" t="s">
        <v>104</v>
      </c>
      <c r="F43" s="163" t="s">
        <v>105</v>
      </c>
      <c r="G43" s="163" t="s">
        <v>106</v>
      </c>
      <c r="H43" s="163" t="s">
        <v>112</v>
      </c>
      <c r="I43" s="163" t="s">
        <v>107</v>
      </c>
      <c r="J43" s="163" t="s">
        <v>140</v>
      </c>
      <c r="K43" s="163" t="s">
        <v>178</v>
      </c>
    </row>
    <row r="44" spans="1:22" x14ac:dyDescent="0.3">
      <c r="A44" s="112" t="s">
        <v>145</v>
      </c>
      <c r="B44" s="239">
        <v>50</v>
      </c>
      <c r="C44" s="239">
        <v>50</v>
      </c>
      <c r="D44" s="239">
        <v>70</v>
      </c>
      <c r="E44" s="239">
        <v>90</v>
      </c>
      <c r="F44" s="239">
        <v>120</v>
      </c>
      <c r="G44" s="223">
        <v>120</v>
      </c>
      <c r="H44" s="239">
        <f>SUM(B44:G44)</f>
        <v>500</v>
      </c>
      <c r="I44" s="239">
        <f>H44*4.34</f>
        <v>2170</v>
      </c>
      <c r="J44" s="239">
        <f>I44*12</f>
        <v>26040</v>
      </c>
      <c r="K44" s="240">
        <f>I44/$I$47</f>
        <v>0.57471264367816099</v>
      </c>
    </row>
    <row r="45" spans="1:22" x14ac:dyDescent="0.3">
      <c r="A45" s="112" t="s">
        <v>174</v>
      </c>
      <c r="B45" s="239">
        <v>10</v>
      </c>
      <c r="C45" s="239">
        <v>10</v>
      </c>
      <c r="D45" s="239">
        <v>15</v>
      </c>
      <c r="E45" s="239">
        <v>20</v>
      </c>
      <c r="F45" s="239">
        <v>20</v>
      </c>
      <c r="G45" s="223">
        <v>20</v>
      </c>
      <c r="H45" s="239">
        <f>SUM(B45:G45)*2</f>
        <v>190</v>
      </c>
      <c r="I45" s="239">
        <f>H45*4.34</f>
        <v>824.6</v>
      </c>
      <c r="J45" s="239">
        <f t="shared" ref="J45:J46" si="5">I45*12</f>
        <v>9895.2000000000007</v>
      </c>
      <c r="K45" s="240">
        <f t="shared" ref="K45:K46" si="6">I45/$I$47</f>
        <v>0.21839080459770116</v>
      </c>
    </row>
    <row r="46" spans="1:22" x14ac:dyDescent="0.3">
      <c r="A46" s="112" t="s">
        <v>138</v>
      </c>
      <c r="B46" s="239">
        <v>3</v>
      </c>
      <c r="C46" s="239">
        <v>3</v>
      </c>
      <c r="D46" s="239">
        <v>5</v>
      </c>
      <c r="E46" s="239">
        <v>5</v>
      </c>
      <c r="F46" s="239">
        <v>10</v>
      </c>
      <c r="G46" s="223">
        <v>10</v>
      </c>
      <c r="H46" s="239">
        <f>SUM(B46:G46)*5</f>
        <v>180</v>
      </c>
      <c r="I46" s="239">
        <f t="shared" ref="I46" si="7">H46*4.34</f>
        <v>781.19999999999993</v>
      </c>
      <c r="J46" s="239">
        <f t="shared" si="5"/>
        <v>9374.4</v>
      </c>
      <c r="K46" s="240">
        <f t="shared" si="6"/>
        <v>0.20689655172413793</v>
      </c>
      <c r="Q46" s="135"/>
      <c r="V46" s="135"/>
    </row>
    <row r="47" spans="1:22" x14ac:dyDescent="0.3">
      <c r="A47" s="112" t="s">
        <v>149</v>
      </c>
      <c r="B47" s="239">
        <f t="shared" ref="B47:G47" si="8">B44+B352*B45+5*B46</f>
        <v>65</v>
      </c>
      <c r="C47" s="239">
        <f t="shared" si="8"/>
        <v>65</v>
      </c>
      <c r="D47" s="239">
        <f t="shared" si="8"/>
        <v>95</v>
      </c>
      <c r="E47" s="239">
        <f t="shared" si="8"/>
        <v>115</v>
      </c>
      <c r="F47" s="239">
        <f t="shared" si="8"/>
        <v>170</v>
      </c>
      <c r="G47" s="239">
        <f t="shared" si="8"/>
        <v>170</v>
      </c>
      <c r="H47" s="239">
        <f t="shared" ref="H47:J47" si="9">SUM(H44:H46)</f>
        <v>870</v>
      </c>
      <c r="I47" s="241">
        <f t="shared" si="9"/>
        <v>3775.7999999999997</v>
      </c>
      <c r="J47" s="239">
        <f t="shared" si="9"/>
        <v>45309.599999999999</v>
      </c>
      <c r="K47" s="240">
        <f>SUM(K44:K46)</f>
        <v>1</v>
      </c>
    </row>
    <row r="48" spans="1:22" s="12" customFormat="1" x14ac:dyDescent="0.3">
      <c r="C48" s="131"/>
      <c r="D48" s="131"/>
      <c r="E48" s="131"/>
      <c r="F48" s="131"/>
      <c r="G48" s="131"/>
    </row>
    <row r="49" spans="1:22" ht="15" customHeight="1" x14ac:dyDescent="0.3">
      <c r="A49" s="252" t="s">
        <v>185</v>
      </c>
      <c r="B49" s="253"/>
      <c r="C49" s="253"/>
      <c r="D49" s="254"/>
      <c r="G49" s="12"/>
      <c r="J49" s="12"/>
      <c r="K49" s="12"/>
      <c r="L49" s="12"/>
      <c r="M49" s="12"/>
      <c r="N49" s="12"/>
      <c r="O49" s="12"/>
      <c r="P49" s="12"/>
      <c r="Q49" s="132"/>
      <c r="V49" s="135"/>
    </row>
    <row r="50" spans="1:22" ht="15" customHeight="1" x14ac:dyDescent="0.3">
      <c r="A50" s="160" t="s">
        <v>108</v>
      </c>
      <c r="B50" s="163" t="s">
        <v>144</v>
      </c>
      <c r="C50" s="163" t="s">
        <v>109</v>
      </c>
      <c r="D50" s="163" t="s">
        <v>110</v>
      </c>
      <c r="G50" s="12"/>
      <c r="J50" s="12"/>
      <c r="K50" s="12"/>
      <c r="L50" s="12"/>
      <c r="M50" s="12"/>
      <c r="N50" s="12"/>
      <c r="O50" s="12"/>
      <c r="P50" s="12"/>
      <c r="Q50" s="12"/>
    </row>
    <row r="51" spans="1:22" ht="15" customHeight="1" x14ac:dyDescent="0.3">
      <c r="A51" s="112" t="s">
        <v>146</v>
      </c>
      <c r="B51" s="242">
        <v>120</v>
      </c>
      <c r="C51" s="239">
        <f>I44</f>
        <v>2170</v>
      </c>
      <c r="D51" s="107">
        <f>B51*C51</f>
        <v>260400</v>
      </c>
      <c r="G51" s="133"/>
      <c r="J51" s="12"/>
      <c r="K51" s="136"/>
      <c r="L51" s="12"/>
      <c r="M51" s="12"/>
      <c r="N51" s="12"/>
      <c r="O51" s="12"/>
      <c r="P51" s="12"/>
      <c r="Q51" s="12"/>
    </row>
    <row r="52" spans="1:22" x14ac:dyDescent="0.3">
      <c r="A52" s="112" t="s">
        <v>166</v>
      </c>
      <c r="B52" s="242">
        <v>200</v>
      </c>
      <c r="C52" s="239">
        <f>I45</f>
        <v>824.6</v>
      </c>
      <c r="D52" s="107">
        <f t="shared" ref="D52:D53" si="10">B52*C52</f>
        <v>164920</v>
      </c>
      <c r="F52" s="137"/>
      <c r="G52" s="133"/>
      <c r="J52" s="12"/>
      <c r="K52" s="136"/>
      <c r="L52" s="12"/>
      <c r="M52" s="12"/>
      <c r="N52" s="12"/>
      <c r="O52" s="12"/>
      <c r="P52" s="12"/>
      <c r="Q52" s="12"/>
    </row>
    <row r="53" spans="1:22" x14ac:dyDescent="0.3">
      <c r="A53" s="112" t="s">
        <v>147</v>
      </c>
      <c r="B53" s="242">
        <v>450</v>
      </c>
      <c r="C53" s="239">
        <f>I46</f>
        <v>781.19999999999993</v>
      </c>
      <c r="D53" s="107">
        <f t="shared" si="10"/>
        <v>351539.99999999994</v>
      </c>
      <c r="F53" s="137"/>
      <c r="G53" s="133"/>
      <c r="J53" s="12"/>
      <c r="K53" s="136"/>
      <c r="L53" s="12"/>
      <c r="M53" s="12"/>
      <c r="N53" s="12"/>
      <c r="O53" s="12"/>
      <c r="P53" s="12"/>
      <c r="Q53" s="12"/>
    </row>
    <row r="54" spans="1:22" x14ac:dyDescent="0.3">
      <c r="A54" s="112" t="s">
        <v>111</v>
      </c>
      <c r="B54" s="14"/>
      <c r="C54" s="239">
        <f>SUM(C51:C53)</f>
        <v>3775.7999999999997</v>
      </c>
      <c r="D54" s="107">
        <f>SUM(D51:D53)</f>
        <v>776860</v>
      </c>
      <c r="G54" s="12"/>
      <c r="J54" s="12"/>
      <c r="K54" s="139"/>
      <c r="L54" s="12"/>
      <c r="M54" s="12"/>
      <c r="N54" s="12"/>
      <c r="O54" s="12"/>
      <c r="P54" s="12"/>
      <c r="Q54" s="12"/>
    </row>
    <row r="55" spans="1:22" x14ac:dyDescent="0.3">
      <c r="A55" s="12"/>
      <c r="C55" s="140"/>
      <c r="D55" s="54"/>
      <c r="G55" s="12"/>
      <c r="J55" s="12"/>
      <c r="K55" s="139"/>
      <c r="L55" s="12"/>
      <c r="M55" s="12"/>
      <c r="N55" s="12"/>
      <c r="O55" s="12"/>
      <c r="P55" s="12"/>
      <c r="Q55" s="12"/>
    </row>
    <row r="56" spans="1:22" x14ac:dyDescent="0.3">
      <c r="A56" s="252" t="s">
        <v>186</v>
      </c>
      <c r="B56" s="253"/>
      <c r="C56" s="253"/>
      <c r="D56" s="254"/>
      <c r="G56" s="12"/>
      <c r="J56" s="12"/>
      <c r="K56" s="139"/>
      <c r="L56" s="12"/>
      <c r="M56" s="12"/>
      <c r="N56" s="12"/>
      <c r="O56" s="12"/>
      <c r="P56" s="12"/>
      <c r="Q56" s="12"/>
    </row>
    <row r="57" spans="1:22" s="12" customFormat="1" x14ac:dyDescent="0.3">
      <c r="A57" s="160" t="s">
        <v>128</v>
      </c>
      <c r="B57" s="163" t="s">
        <v>131</v>
      </c>
      <c r="C57" s="163" t="s">
        <v>129</v>
      </c>
      <c r="D57" s="163" t="s">
        <v>123</v>
      </c>
      <c r="E57" s="131"/>
      <c r="F57" s="131"/>
      <c r="G57" s="131"/>
    </row>
    <row r="58" spans="1:22" s="12" customFormat="1" x14ac:dyDescent="0.3">
      <c r="A58" s="112" t="s">
        <v>132</v>
      </c>
      <c r="B58" s="223">
        <f>SUM(D24:D31)</f>
        <v>13215.299999999997</v>
      </c>
      <c r="C58" s="243" t="s">
        <v>130</v>
      </c>
      <c r="D58" s="223">
        <f>B58/6</f>
        <v>2202.5499999999997</v>
      </c>
      <c r="E58" s="131"/>
      <c r="F58" s="131"/>
      <c r="G58" s="131"/>
    </row>
    <row r="59" spans="1:22" s="12" customFormat="1" x14ac:dyDescent="0.3">
      <c r="A59" s="112" t="s">
        <v>133</v>
      </c>
      <c r="B59" s="223">
        <f>D33*11+D32</f>
        <v>44932.02</v>
      </c>
      <c r="C59" s="231">
        <f t="shared" ref="C59:C62" si="11">B59/B58-1</f>
        <v>2.4000000000000004</v>
      </c>
      <c r="D59" s="223">
        <f>B59/12</f>
        <v>3744.3349999999996</v>
      </c>
      <c r="E59" s="131"/>
      <c r="F59" s="131"/>
      <c r="G59" s="131"/>
    </row>
    <row r="60" spans="1:22" s="12" customFormat="1" x14ac:dyDescent="0.3">
      <c r="A60" s="112" t="s">
        <v>35</v>
      </c>
      <c r="B60" s="223">
        <f>B59*1.15</f>
        <v>51671.822999999989</v>
      </c>
      <c r="C60" s="231">
        <f>B60/B59-1</f>
        <v>0.14999999999999991</v>
      </c>
      <c r="D60" s="223">
        <f>D59*1.15</f>
        <v>4305.9852499999988</v>
      </c>
      <c r="E60" s="131"/>
      <c r="F60" s="131"/>
      <c r="G60" s="131"/>
    </row>
    <row r="61" spans="1:22" s="12" customFormat="1" x14ac:dyDescent="0.3">
      <c r="A61" s="112" t="s">
        <v>36</v>
      </c>
      <c r="B61" s="223">
        <f>B60*1.15</f>
        <v>59422.596449999983</v>
      </c>
      <c r="C61" s="231">
        <f t="shared" si="11"/>
        <v>0.14999999999999991</v>
      </c>
      <c r="D61" s="223">
        <f>D60*1.15</f>
        <v>4951.883037499998</v>
      </c>
      <c r="E61" s="131"/>
      <c r="F61" s="131"/>
      <c r="G61" s="131"/>
    </row>
    <row r="62" spans="1:22" s="12" customFormat="1" x14ac:dyDescent="0.3">
      <c r="A62" s="112" t="s">
        <v>37</v>
      </c>
      <c r="B62" s="223">
        <f>B61*1.15</f>
        <v>68335.985917499973</v>
      </c>
      <c r="C62" s="231">
        <f t="shared" si="11"/>
        <v>0.14999999999999991</v>
      </c>
      <c r="D62" s="223">
        <f>D61*1.15</f>
        <v>5694.6654931249968</v>
      </c>
      <c r="E62" s="131"/>
      <c r="F62" s="131"/>
      <c r="G62" s="131"/>
    </row>
    <row r="63" spans="1:22" x14ac:dyDescent="0.3">
      <c r="G63" s="12"/>
    </row>
    <row r="64" spans="1:22" x14ac:dyDescent="0.3">
      <c r="A64" s="160" t="s">
        <v>137</v>
      </c>
      <c r="B64" s="163" t="s">
        <v>33</v>
      </c>
      <c r="C64" s="163" t="s">
        <v>34</v>
      </c>
      <c r="D64" s="163" t="s">
        <v>35</v>
      </c>
      <c r="E64" s="163" t="s">
        <v>36</v>
      </c>
      <c r="F64" s="163" t="s">
        <v>37</v>
      </c>
      <c r="G64" s="12"/>
    </row>
    <row r="65" spans="1:13" x14ac:dyDescent="0.3">
      <c r="A65" s="112" t="s">
        <v>148</v>
      </c>
      <c r="B65" s="107">
        <f>SUM(E24:E31)</f>
        <v>2719010</v>
      </c>
      <c r="C65" s="107">
        <f>E32+E33*11</f>
        <v>9244634</v>
      </c>
      <c r="D65" s="107">
        <f>C65*(1+C60)</f>
        <v>10631329.1</v>
      </c>
      <c r="E65" s="107">
        <f>D65*(1+C61)</f>
        <v>12226028.464999998</v>
      </c>
      <c r="F65" s="107">
        <f>E65*(1+C62)</f>
        <v>14059932.734749997</v>
      </c>
      <c r="G65" s="12"/>
    </row>
    <row r="66" spans="1:13" x14ac:dyDescent="0.3">
      <c r="G66" s="12"/>
    </row>
    <row r="67" spans="1:13" x14ac:dyDescent="0.3">
      <c r="A67" s="255" t="s">
        <v>187</v>
      </c>
      <c r="B67" s="255"/>
      <c r="C67" s="255"/>
      <c r="D67" s="255"/>
      <c r="E67" s="255"/>
      <c r="F67" s="255"/>
      <c r="G67" s="12"/>
    </row>
    <row r="68" spans="1:13" x14ac:dyDescent="0.3">
      <c r="A68" s="160" t="s">
        <v>41</v>
      </c>
      <c r="B68" s="163" t="s">
        <v>33</v>
      </c>
      <c r="C68" s="163" t="s">
        <v>34</v>
      </c>
      <c r="D68" s="163" t="s">
        <v>35</v>
      </c>
      <c r="E68" s="163" t="s">
        <v>36</v>
      </c>
      <c r="F68" s="163" t="s">
        <v>37</v>
      </c>
      <c r="G68" s="12"/>
    </row>
    <row r="69" spans="1:13" x14ac:dyDescent="0.3">
      <c r="A69" s="62" t="s">
        <v>161</v>
      </c>
      <c r="B69" s="107">
        <v>22000</v>
      </c>
      <c r="C69" s="107">
        <v>30000</v>
      </c>
      <c r="D69" s="107">
        <v>45000</v>
      </c>
      <c r="E69" s="107">
        <v>45000</v>
      </c>
      <c r="F69" s="107">
        <v>45000</v>
      </c>
      <c r="G69" s="12"/>
    </row>
    <row r="70" spans="1:13" x14ac:dyDescent="0.3">
      <c r="A70" s="62" t="s">
        <v>162</v>
      </c>
      <c r="B70" s="107">
        <v>16000</v>
      </c>
      <c r="C70" s="107">
        <v>40000</v>
      </c>
      <c r="D70" s="107">
        <v>60000</v>
      </c>
      <c r="E70" s="107">
        <v>60000</v>
      </c>
      <c r="F70" s="107">
        <v>60000</v>
      </c>
      <c r="G70" s="12"/>
    </row>
    <row r="71" spans="1:13" x14ac:dyDescent="0.3">
      <c r="A71" s="62" t="s">
        <v>163</v>
      </c>
      <c r="B71" s="107">
        <v>6000</v>
      </c>
      <c r="C71" s="107">
        <v>10000</v>
      </c>
      <c r="D71" s="107">
        <v>15000</v>
      </c>
      <c r="E71" s="107">
        <v>15000</v>
      </c>
      <c r="F71" s="107">
        <v>15000</v>
      </c>
      <c r="G71" s="12"/>
    </row>
    <row r="72" spans="1:13" x14ac:dyDescent="0.3">
      <c r="A72" s="62" t="s">
        <v>164</v>
      </c>
      <c r="B72" s="107">
        <v>6000</v>
      </c>
      <c r="C72" s="107">
        <v>10000</v>
      </c>
      <c r="D72" s="107">
        <v>15000</v>
      </c>
      <c r="E72" s="107">
        <v>15000</v>
      </c>
      <c r="F72" s="107">
        <v>15000</v>
      </c>
      <c r="G72" s="12"/>
    </row>
    <row r="73" spans="1:13" x14ac:dyDescent="0.3">
      <c r="A73" s="62" t="s">
        <v>165</v>
      </c>
      <c r="B73" s="107">
        <v>6000</v>
      </c>
      <c r="C73" s="107">
        <v>10000</v>
      </c>
      <c r="D73" s="107">
        <v>15000</v>
      </c>
      <c r="E73" s="107">
        <v>15000</v>
      </c>
      <c r="F73" s="107">
        <v>15000</v>
      </c>
      <c r="G73" s="12"/>
    </row>
    <row r="74" spans="1:13" x14ac:dyDescent="0.3">
      <c r="G74" s="12"/>
    </row>
    <row r="75" spans="1:13" x14ac:dyDescent="0.3">
      <c r="A75" s="252" t="s">
        <v>188</v>
      </c>
      <c r="B75" s="253"/>
      <c r="C75" s="253"/>
      <c r="D75" s="253"/>
      <c r="E75" s="253"/>
      <c r="F75" s="254"/>
      <c r="G75" s="12"/>
    </row>
    <row r="76" spans="1:13" x14ac:dyDescent="0.3">
      <c r="A76" s="160" t="s">
        <v>179</v>
      </c>
      <c r="B76" s="245" t="s">
        <v>33</v>
      </c>
      <c r="C76" s="245" t="s">
        <v>34</v>
      </c>
      <c r="D76" s="245" t="s">
        <v>35</v>
      </c>
      <c r="E76" s="245" t="s">
        <v>36</v>
      </c>
      <c r="F76" s="245" t="s">
        <v>37</v>
      </c>
      <c r="G76" s="12"/>
    </row>
    <row r="77" spans="1:13" x14ac:dyDescent="0.3">
      <c r="A77" s="112" t="s">
        <v>180</v>
      </c>
      <c r="B77" s="107">
        <f>2000*6</f>
        <v>12000</v>
      </c>
      <c r="C77" s="107">
        <v>36000</v>
      </c>
      <c r="D77" s="107">
        <v>42000</v>
      </c>
      <c r="E77" s="107">
        <v>42000</v>
      </c>
      <c r="F77" s="107">
        <v>42000</v>
      </c>
      <c r="G77" s="12"/>
    </row>
    <row r="78" spans="1:13" x14ac:dyDescent="0.3">
      <c r="A78" s="112" t="s">
        <v>181</v>
      </c>
      <c r="B78" s="107">
        <v>18000</v>
      </c>
      <c r="C78" s="107">
        <v>40000</v>
      </c>
      <c r="D78" s="107">
        <v>48000</v>
      </c>
      <c r="E78" s="107">
        <v>48000</v>
      </c>
      <c r="F78" s="107">
        <v>48000</v>
      </c>
      <c r="G78" s="12"/>
      <c r="H78" s="142"/>
      <c r="I78" s="142"/>
      <c r="J78" s="142"/>
      <c r="K78" s="142"/>
      <c r="L78" s="142"/>
      <c r="M78" s="142"/>
    </row>
    <row r="79" spans="1:13" hidden="1" x14ac:dyDescent="0.3">
      <c r="A79" s="143" t="s">
        <v>156</v>
      </c>
      <c r="B79" s="144">
        <v>10</v>
      </c>
      <c r="C79" s="144">
        <f>B79</f>
        <v>10</v>
      </c>
      <c r="D79" s="144">
        <f t="shared" ref="D79:F79" si="12">C79</f>
        <v>10</v>
      </c>
      <c r="E79" s="144">
        <f t="shared" si="12"/>
        <v>10</v>
      </c>
      <c r="F79" s="145">
        <f t="shared" si="12"/>
        <v>10</v>
      </c>
      <c r="G79" s="256" t="s">
        <v>205</v>
      </c>
      <c r="H79" s="142"/>
      <c r="I79" s="142"/>
      <c r="J79" s="142"/>
      <c r="K79" s="142"/>
      <c r="L79" s="142"/>
      <c r="M79" s="142"/>
    </row>
    <row r="80" spans="1:13" hidden="1" x14ac:dyDescent="0.3">
      <c r="A80" s="143" t="s">
        <v>125</v>
      </c>
      <c r="B80" s="146">
        <v>0.1</v>
      </c>
      <c r="C80" s="146">
        <f>B80</f>
        <v>0.1</v>
      </c>
      <c r="D80" s="146">
        <f t="shared" ref="D80:F80" si="13">C80</f>
        <v>0.1</v>
      </c>
      <c r="E80" s="146">
        <f t="shared" si="13"/>
        <v>0.1</v>
      </c>
      <c r="F80" s="147">
        <f t="shared" si="13"/>
        <v>0.1</v>
      </c>
      <c r="G80" s="256"/>
      <c r="H80" s="142"/>
      <c r="I80" s="142"/>
      <c r="J80" s="142"/>
      <c r="K80" s="142"/>
      <c r="L80" s="142"/>
      <c r="M80" s="142"/>
    </row>
    <row r="81" spans="1:13" hidden="1" x14ac:dyDescent="0.3">
      <c r="A81" s="143" t="s">
        <v>127</v>
      </c>
      <c r="B81" s="146">
        <v>0.1</v>
      </c>
      <c r="C81" s="146">
        <f>B81</f>
        <v>0.1</v>
      </c>
      <c r="D81" s="146">
        <f t="shared" ref="D81:F81" si="14">C81</f>
        <v>0.1</v>
      </c>
      <c r="E81" s="146">
        <f t="shared" si="14"/>
        <v>0.1</v>
      </c>
      <c r="F81" s="147">
        <f t="shared" si="14"/>
        <v>0.1</v>
      </c>
      <c r="G81" s="256"/>
      <c r="H81" s="142"/>
      <c r="I81" s="142"/>
      <c r="J81" s="142"/>
      <c r="K81" s="142"/>
      <c r="L81" s="142"/>
      <c r="M81" s="142"/>
    </row>
    <row r="82" spans="1:13" hidden="1" x14ac:dyDescent="0.3">
      <c r="A82" s="143" t="s">
        <v>160</v>
      </c>
      <c r="B82" s="144">
        <f>B58*$B$80*$B$79*$B$81</f>
        <v>1321.5299999999997</v>
      </c>
      <c r="C82" s="144">
        <f>B59*$B$80*$B$79*$B$81</f>
        <v>4493.2020000000002</v>
      </c>
      <c r="D82" s="144">
        <f>B60*$B$80*$B$79*$B$81</f>
        <v>5167.1823000000004</v>
      </c>
      <c r="E82" s="144">
        <f>B61*$B$80*$B$79*$B$81</f>
        <v>5942.2596449999983</v>
      </c>
      <c r="F82" s="145">
        <f>B62*$B$80*$B$79*$B$81</f>
        <v>6833.5985917499975</v>
      </c>
      <c r="G82" s="256"/>
      <c r="H82" s="142"/>
      <c r="I82" s="142"/>
      <c r="J82" s="142"/>
      <c r="K82" s="142"/>
      <c r="L82" s="142"/>
      <c r="M82" s="142"/>
    </row>
    <row r="83" spans="1:13" hidden="1" x14ac:dyDescent="0.3">
      <c r="A83" s="143" t="s">
        <v>157</v>
      </c>
      <c r="B83" s="144">
        <v>30</v>
      </c>
      <c r="C83" s="144">
        <f>B83</f>
        <v>30</v>
      </c>
      <c r="D83" s="144">
        <f t="shared" ref="D83:F83" si="15">C83</f>
        <v>30</v>
      </c>
      <c r="E83" s="144">
        <f t="shared" si="15"/>
        <v>30</v>
      </c>
      <c r="F83" s="145">
        <f t="shared" si="15"/>
        <v>30</v>
      </c>
      <c r="G83" s="256"/>
      <c r="H83" s="142"/>
      <c r="I83" s="142"/>
      <c r="J83" s="142"/>
      <c r="K83" s="142"/>
      <c r="L83" s="142"/>
      <c r="M83" s="142"/>
    </row>
    <row r="84" spans="1:13" hidden="1" x14ac:dyDescent="0.3">
      <c r="A84" s="143" t="s">
        <v>126</v>
      </c>
      <c r="B84" s="146">
        <v>0.1</v>
      </c>
      <c r="C84" s="146">
        <f>B84</f>
        <v>0.1</v>
      </c>
      <c r="D84" s="146">
        <f t="shared" ref="D84:F84" si="16">C84</f>
        <v>0.1</v>
      </c>
      <c r="E84" s="146">
        <f t="shared" si="16"/>
        <v>0.1</v>
      </c>
      <c r="F84" s="147">
        <f t="shared" si="16"/>
        <v>0.1</v>
      </c>
      <c r="G84" s="256"/>
      <c r="H84" s="142"/>
      <c r="I84" s="142"/>
      <c r="J84" s="142"/>
      <c r="K84" s="142"/>
      <c r="L84" s="142"/>
      <c r="M84" s="142"/>
    </row>
    <row r="85" spans="1:13" hidden="1" x14ac:dyDescent="0.3">
      <c r="A85" s="143" t="s">
        <v>127</v>
      </c>
      <c r="B85" s="146">
        <v>0.1</v>
      </c>
      <c r="C85" s="146">
        <f>B85</f>
        <v>0.1</v>
      </c>
      <c r="D85" s="146">
        <f t="shared" ref="D85:F85" si="17">C85</f>
        <v>0.1</v>
      </c>
      <c r="E85" s="146">
        <f t="shared" si="17"/>
        <v>0.1</v>
      </c>
      <c r="F85" s="147">
        <f t="shared" si="17"/>
        <v>0.1</v>
      </c>
      <c r="G85" s="256"/>
      <c r="H85" s="142"/>
      <c r="I85" s="142"/>
      <c r="J85" s="142"/>
      <c r="K85" s="142"/>
      <c r="L85" s="142"/>
      <c r="M85" s="142"/>
    </row>
    <row r="86" spans="1:13" hidden="1" x14ac:dyDescent="0.3">
      <c r="A86" s="148" t="s">
        <v>159</v>
      </c>
      <c r="B86" s="149">
        <f>B58*$B$84*$B$83*$B$85</f>
        <v>3964.5899999999997</v>
      </c>
      <c r="C86" s="149">
        <f>B59*$B$84*$B$83*$B$85</f>
        <v>13479.606</v>
      </c>
      <c r="D86" s="149">
        <f>B60*$B$84*$B$83*$B$85</f>
        <v>15501.546899999999</v>
      </c>
      <c r="E86" s="149">
        <f>B61*$B$84*$B$83*$B$85</f>
        <v>17826.778934999995</v>
      </c>
      <c r="F86" s="150">
        <f>B61*$B$84*$B$83*$B$85</f>
        <v>17826.778934999995</v>
      </c>
      <c r="G86" s="256"/>
      <c r="H86" s="142"/>
      <c r="I86" s="142"/>
      <c r="J86" s="142"/>
      <c r="K86" s="142"/>
      <c r="L86" s="142"/>
      <c r="M86" s="142"/>
    </row>
    <row r="87" spans="1:13" x14ac:dyDescent="0.3">
      <c r="G87" s="12"/>
      <c r="H87" s="142"/>
      <c r="I87" s="142"/>
      <c r="J87" s="142"/>
      <c r="K87" s="142"/>
      <c r="L87" s="142"/>
      <c r="M87" s="142"/>
    </row>
    <row r="88" spans="1:13" x14ac:dyDescent="0.3">
      <c r="G88" s="12"/>
      <c r="H88" s="142"/>
      <c r="I88" s="142"/>
      <c r="J88" s="142"/>
      <c r="K88" s="142"/>
      <c r="L88" s="142"/>
      <c r="M88" s="142"/>
    </row>
    <row r="89" spans="1:13" x14ac:dyDescent="0.3">
      <c r="A89" s="252" t="s">
        <v>190</v>
      </c>
      <c r="B89" s="253"/>
      <c r="C89" s="253"/>
      <c r="D89" s="253"/>
      <c r="E89" s="253"/>
      <c r="F89" s="254"/>
      <c r="G89" s="12"/>
      <c r="H89" s="142"/>
      <c r="I89" s="142"/>
      <c r="J89" s="142"/>
      <c r="K89" s="142"/>
      <c r="L89" s="142"/>
      <c r="M89" s="142"/>
    </row>
    <row r="90" spans="1:13" x14ac:dyDescent="0.3">
      <c r="A90" s="151" t="s">
        <v>179</v>
      </c>
      <c r="B90" s="152" t="s">
        <v>33</v>
      </c>
      <c r="C90" s="152" t="s">
        <v>34</v>
      </c>
      <c r="D90" s="152" t="s">
        <v>35</v>
      </c>
      <c r="E90" s="152" t="s">
        <v>36</v>
      </c>
      <c r="F90" s="153" t="s">
        <v>37</v>
      </c>
      <c r="G90" s="12"/>
      <c r="H90" s="142"/>
      <c r="I90" s="142"/>
      <c r="J90" s="142"/>
      <c r="K90" s="142"/>
      <c r="L90" s="142"/>
      <c r="M90" s="142"/>
    </row>
    <row r="91" spans="1:13" x14ac:dyDescent="0.3">
      <c r="A91" s="247" t="s">
        <v>194</v>
      </c>
      <c r="B91" s="141">
        <v>600000</v>
      </c>
      <c r="C91" s="141">
        <v>1000000</v>
      </c>
      <c r="D91" s="141">
        <v>1000000</v>
      </c>
      <c r="E91" s="141">
        <f>D91*1.2</f>
        <v>1200000</v>
      </c>
      <c r="F91" s="138">
        <f>E91</f>
        <v>1200000</v>
      </c>
      <c r="G91" s="12"/>
      <c r="H91" s="142"/>
      <c r="I91" s="142"/>
      <c r="J91" s="142"/>
      <c r="K91" s="142"/>
      <c r="L91" s="142"/>
      <c r="M91" s="142"/>
    </row>
    <row r="92" spans="1:13" x14ac:dyDescent="0.3">
      <c r="A92" s="131"/>
      <c r="B92" s="12"/>
      <c r="C92" s="12"/>
      <c r="D92" s="133"/>
      <c r="E92" s="12"/>
      <c r="F92" s="12"/>
      <c r="G92" s="12"/>
      <c r="H92" s="142"/>
      <c r="I92" s="142"/>
      <c r="J92" s="142"/>
      <c r="K92" s="142"/>
      <c r="L92" s="142"/>
      <c r="M92" s="142"/>
    </row>
    <row r="93" spans="1:13" x14ac:dyDescent="0.3">
      <c r="G93" s="12"/>
      <c r="H93" s="142"/>
      <c r="I93" s="142"/>
      <c r="J93" s="142"/>
      <c r="K93" s="142"/>
      <c r="L93" s="142"/>
      <c r="M93" s="142"/>
    </row>
    <row r="94" spans="1:13" x14ac:dyDescent="0.3">
      <c r="G94" s="12"/>
      <c r="H94" s="142"/>
      <c r="I94" s="142"/>
      <c r="J94" s="142"/>
      <c r="K94" s="142"/>
      <c r="L94" s="142"/>
      <c r="M94" s="142"/>
    </row>
    <row r="95" spans="1:13" x14ac:dyDescent="0.3">
      <c r="A95" s="255" t="s">
        <v>189</v>
      </c>
      <c r="B95" s="255"/>
      <c r="C95" s="255"/>
      <c r="G95" s="12"/>
      <c r="H95" s="142"/>
      <c r="I95" s="142"/>
      <c r="J95" s="142"/>
      <c r="K95" s="142"/>
      <c r="L95" s="142"/>
      <c r="M95" s="142"/>
    </row>
    <row r="96" spans="1:13" x14ac:dyDescent="0.3">
      <c r="A96" s="160" t="s">
        <v>151</v>
      </c>
      <c r="B96" s="163" t="s">
        <v>96</v>
      </c>
      <c r="C96" s="163" t="s">
        <v>152</v>
      </c>
      <c r="G96" s="12"/>
      <c r="H96" s="142"/>
      <c r="I96" s="142"/>
      <c r="J96" s="142"/>
      <c r="K96" s="142"/>
      <c r="L96" s="142"/>
      <c r="M96" s="142"/>
    </row>
    <row r="97" spans="1:13" x14ac:dyDescent="0.3">
      <c r="A97" s="112" t="s">
        <v>153</v>
      </c>
      <c r="B97" s="14">
        <v>190</v>
      </c>
      <c r="C97" s="14">
        <v>100</v>
      </c>
      <c r="G97" s="12"/>
      <c r="H97" s="142"/>
      <c r="I97" s="142"/>
      <c r="J97" s="142"/>
      <c r="K97" s="142"/>
      <c r="L97" s="142"/>
      <c r="M97" s="142"/>
    </row>
    <row r="98" spans="1:13" x14ac:dyDescent="0.3">
      <c r="A98" s="112" t="s">
        <v>155</v>
      </c>
      <c r="B98" s="244">
        <f>E37</f>
        <v>269.08</v>
      </c>
      <c r="C98" s="244">
        <f>E37</f>
        <v>269.08</v>
      </c>
      <c r="G98" s="12"/>
      <c r="H98" s="142"/>
      <c r="I98" s="142"/>
      <c r="J98" s="142"/>
      <c r="K98" s="142"/>
      <c r="L98" s="142"/>
      <c r="M98" s="142"/>
    </row>
    <row r="99" spans="1:13" x14ac:dyDescent="0.3">
      <c r="A99" s="112" t="s">
        <v>70</v>
      </c>
      <c r="B99" s="239">
        <f>B97*B98</f>
        <v>51125.2</v>
      </c>
      <c r="C99" s="239">
        <f>C97*C98</f>
        <v>26908</v>
      </c>
    </row>
    <row r="100" spans="1:13" x14ac:dyDescent="0.3">
      <c r="A100" s="112" t="s">
        <v>154</v>
      </c>
      <c r="B100" s="14">
        <v>0.15</v>
      </c>
      <c r="C100" s="14">
        <v>0.15</v>
      </c>
      <c r="G100" s="12"/>
    </row>
    <row r="101" spans="1:13" x14ac:dyDescent="0.3">
      <c r="A101" s="112" t="s">
        <v>158</v>
      </c>
      <c r="B101" s="107">
        <f>B99*B100</f>
        <v>7668.7799999999988</v>
      </c>
      <c r="C101" s="107">
        <f>C99*C100</f>
        <v>4036.2</v>
      </c>
      <c r="G101" s="12"/>
    </row>
    <row r="102" spans="1:13" x14ac:dyDescent="0.3">
      <c r="G102" s="12"/>
    </row>
    <row r="103" spans="1:13" x14ac:dyDescent="0.3">
      <c r="G103" s="12"/>
    </row>
  </sheetData>
  <sortState ref="D117:G122">
    <sortCondition descending="1" ref="G117"/>
  </sortState>
  <mergeCells count="17">
    <mergeCell ref="K27:K28"/>
    <mergeCell ref="L27:L28"/>
    <mergeCell ref="A4:E4"/>
    <mergeCell ref="G27:G28"/>
    <mergeCell ref="H27:H28"/>
    <mergeCell ref="I27:I28"/>
    <mergeCell ref="J27:J28"/>
    <mergeCell ref="A22:E22"/>
    <mergeCell ref="A75:F75"/>
    <mergeCell ref="A95:C95"/>
    <mergeCell ref="A89:F89"/>
    <mergeCell ref="A35:F35"/>
    <mergeCell ref="A42:K42"/>
    <mergeCell ref="A49:D49"/>
    <mergeCell ref="A56:D56"/>
    <mergeCell ref="A67:F67"/>
    <mergeCell ref="G79:G86"/>
  </mergeCells>
  <pageMargins left="0.7" right="0.7" top="0.75" bottom="0.75" header="0.3" footer="0.3"/>
  <pageSetup paperSize="9" orientation="portrait" horizontalDpi="300" verticalDpi="30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Y42"/>
  <sheetViews>
    <sheetView showGridLines="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B1" sqref="B1"/>
    </sheetView>
  </sheetViews>
  <sheetFormatPr defaultColWidth="8.88671875" defaultRowHeight="14.4" x14ac:dyDescent="0.3"/>
  <cols>
    <col min="1" max="1" width="63.44140625" style="8" customWidth="1"/>
    <col min="2" max="6" width="15.44140625" style="8" customWidth="1"/>
    <col min="7" max="61" width="14.33203125" style="8" customWidth="1"/>
    <col min="62" max="62" width="14.44140625" style="15" bestFit="1" customWidth="1"/>
    <col min="63" max="72" width="13.33203125" style="15" bestFit="1" customWidth="1"/>
    <col min="73" max="73" width="15.88671875" style="15" customWidth="1"/>
    <col min="74" max="74" width="14.44140625" style="15" bestFit="1" customWidth="1"/>
    <col min="75" max="84" width="13.33203125" style="15" bestFit="1" customWidth="1"/>
    <col min="85" max="85" width="15" style="15" customWidth="1"/>
    <col min="86" max="16384" width="8.88671875" style="15"/>
  </cols>
  <sheetData>
    <row r="1" spans="1:129" x14ac:dyDescent="0.3">
      <c r="A1" s="71" t="s">
        <v>49</v>
      </c>
    </row>
    <row r="2" spans="1:129" x14ac:dyDescent="0.3">
      <c r="A2" s="40" t="str">
        <f>CONCATENATE(Company, ": ",start, " -  ",end)</f>
        <v>Extreme Indoor: Mês 1 -  Mês 60</v>
      </c>
    </row>
    <row r="3" spans="1:129" ht="15" thickBot="1" x14ac:dyDescent="0.35"/>
    <row r="4" spans="1:129" ht="15" thickTop="1" x14ac:dyDescent="0.3">
      <c r="A4" s="154" t="s">
        <v>195</v>
      </c>
      <c r="B4" s="155">
        <v>1</v>
      </c>
      <c r="C4" s="155">
        <v>2</v>
      </c>
      <c r="D4" s="155">
        <v>3</v>
      </c>
      <c r="E4" s="155">
        <v>4</v>
      </c>
      <c r="F4" s="155">
        <v>5</v>
      </c>
      <c r="G4" s="155">
        <v>6</v>
      </c>
      <c r="H4" s="155">
        <v>7</v>
      </c>
      <c r="I4" s="155">
        <v>8</v>
      </c>
      <c r="J4" s="155">
        <v>9</v>
      </c>
      <c r="K4" s="155">
        <v>10</v>
      </c>
      <c r="L4" s="155">
        <v>11</v>
      </c>
      <c r="M4" s="155">
        <v>12</v>
      </c>
      <c r="N4" s="155">
        <v>13</v>
      </c>
      <c r="O4" s="155">
        <v>14</v>
      </c>
      <c r="P4" s="155">
        <v>15</v>
      </c>
      <c r="Q4" s="155">
        <v>16</v>
      </c>
      <c r="R4" s="155">
        <v>17</v>
      </c>
      <c r="S4" s="155">
        <v>18</v>
      </c>
      <c r="T4" s="155">
        <v>19</v>
      </c>
      <c r="U4" s="155">
        <v>20</v>
      </c>
      <c r="V4" s="155">
        <v>21</v>
      </c>
      <c r="W4" s="155">
        <v>22</v>
      </c>
      <c r="X4" s="155">
        <v>23</v>
      </c>
      <c r="Y4" s="155">
        <v>24</v>
      </c>
      <c r="Z4" s="155">
        <v>25</v>
      </c>
      <c r="AA4" s="155">
        <v>26</v>
      </c>
      <c r="AB4" s="155">
        <v>27</v>
      </c>
      <c r="AC4" s="155">
        <v>28</v>
      </c>
      <c r="AD4" s="155">
        <v>29</v>
      </c>
      <c r="AE4" s="155">
        <v>30</v>
      </c>
      <c r="AF4" s="155">
        <v>31</v>
      </c>
      <c r="AG4" s="155">
        <v>32</v>
      </c>
      <c r="AH4" s="155">
        <v>33</v>
      </c>
      <c r="AI4" s="155">
        <v>34</v>
      </c>
      <c r="AJ4" s="155">
        <v>35</v>
      </c>
      <c r="AK4" s="155">
        <v>36</v>
      </c>
      <c r="AL4" s="155">
        <v>37</v>
      </c>
      <c r="AM4" s="155">
        <v>38</v>
      </c>
      <c r="AN4" s="155">
        <v>39</v>
      </c>
      <c r="AO4" s="155">
        <v>40</v>
      </c>
      <c r="AP4" s="155">
        <v>41</v>
      </c>
      <c r="AQ4" s="155">
        <v>42</v>
      </c>
      <c r="AR4" s="155">
        <v>43</v>
      </c>
      <c r="AS4" s="155">
        <v>44</v>
      </c>
      <c r="AT4" s="155">
        <v>45</v>
      </c>
      <c r="AU4" s="155">
        <v>46</v>
      </c>
      <c r="AV4" s="155">
        <v>47</v>
      </c>
      <c r="AW4" s="155">
        <v>48</v>
      </c>
      <c r="AX4" s="155">
        <v>49</v>
      </c>
      <c r="AY4" s="155">
        <v>50</v>
      </c>
      <c r="AZ4" s="155">
        <v>51</v>
      </c>
      <c r="BA4" s="155">
        <v>52</v>
      </c>
      <c r="BB4" s="155">
        <v>53</v>
      </c>
      <c r="BC4" s="155">
        <v>54</v>
      </c>
      <c r="BD4" s="155">
        <v>55</v>
      </c>
      <c r="BE4" s="155">
        <v>56</v>
      </c>
      <c r="BF4" s="155">
        <v>57</v>
      </c>
      <c r="BG4" s="155">
        <v>58</v>
      </c>
      <c r="BH4" s="155">
        <v>59</v>
      </c>
      <c r="BI4" s="155">
        <v>60</v>
      </c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</row>
    <row r="5" spans="1:129" s="11" customFormat="1" x14ac:dyDescent="0.3">
      <c r="A5" s="118" t="s">
        <v>192</v>
      </c>
      <c r="B5" s="119">
        <f>Premissas!E24</f>
        <v>0</v>
      </c>
      <c r="C5" s="119">
        <f>B5</f>
        <v>0</v>
      </c>
      <c r="D5" s="119">
        <f t="shared" ref="D5:F5" si="0">C5</f>
        <v>0</v>
      </c>
      <c r="E5" s="119">
        <f t="shared" si="0"/>
        <v>0</v>
      </c>
      <c r="F5" s="119">
        <f t="shared" si="0"/>
        <v>0</v>
      </c>
      <c r="G5" s="119">
        <f>Premissas!E25</f>
        <v>155372</v>
      </c>
      <c r="H5" s="119">
        <f>Premissas!E25</f>
        <v>155372</v>
      </c>
      <c r="I5" s="119">
        <f>Premissas!E26</f>
        <v>233058</v>
      </c>
      <c r="J5" s="119">
        <f>Premissas!E27</f>
        <v>310744</v>
      </c>
      <c r="K5" s="119">
        <f>Premissas!E28</f>
        <v>388430</v>
      </c>
      <c r="L5" s="119">
        <f>Premissas!E29</f>
        <v>466116</v>
      </c>
      <c r="M5" s="119">
        <f>Premissas!E30</f>
        <v>543802</v>
      </c>
      <c r="N5" s="119">
        <f>Premissas!E31</f>
        <v>621488</v>
      </c>
      <c r="O5" s="119">
        <f>Premissas!E32</f>
        <v>699174</v>
      </c>
      <c r="P5" s="119">
        <f>Premissas!E33</f>
        <v>776860</v>
      </c>
      <c r="Q5" s="119">
        <f t="shared" ref="Q5:BI5" si="1">P5</f>
        <v>776860</v>
      </c>
      <c r="R5" s="119">
        <f t="shared" si="1"/>
        <v>776860</v>
      </c>
      <c r="S5" s="119">
        <f t="shared" si="1"/>
        <v>776860</v>
      </c>
      <c r="T5" s="119">
        <f t="shared" si="1"/>
        <v>776860</v>
      </c>
      <c r="U5" s="119">
        <f t="shared" si="1"/>
        <v>776860</v>
      </c>
      <c r="V5" s="119">
        <f t="shared" si="1"/>
        <v>776860</v>
      </c>
      <c r="W5" s="119">
        <f t="shared" si="1"/>
        <v>776860</v>
      </c>
      <c r="X5" s="119">
        <f t="shared" si="1"/>
        <v>776860</v>
      </c>
      <c r="Y5" s="119">
        <f t="shared" si="1"/>
        <v>776860</v>
      </c>
      <c r="Z5" s="119">
        <f>Premissas!D65/12</f>
        <v>885944.09166666667</v>
      </c>
      <c r="AA5" s="119">
        <f t="shared" si="1"/>
        <v>885944.09166666667</v>
      </c>
      <c r="AB5" s="119">
        <f t="shared" si="1"/>
        <v>885944.09166666667</v>
      </c>
      <c r="AC5" s="119">
        <f t="shared" si="1"/>
        <v>885944.09166666667</v>
      </c>
      <c r="AD5" s="119">
        <f t="shared" si="1"/>
        <v>885944.09166666667</v>
      </c>
      <c r="AE5" s="119">
        <f t="shared" si="1"/>
        <v>885944.09166666667</v>
      </c>
      <c r="AF5" s="119">
        <f t="shared" si="1"/>
        <v>885944.09166666667</v>
      </c>
      <c r="AG5" s="119">
        <f t="shared" si="1"/>
        <v>885944.09166666667</v>
      </c>
      <c r="AH5" s="119">
        <f t="shared" si="1"/>
        <v>885944.09166666667</v>
      </c>
      <c r="AI5" s="119">
        <f t="shared" si="1"/>
        <v>885944.09166666667</v>
      </c>
      <c r="AJ5" s="119">
        <f t="shared" si="1"/>
        <v>885944.09166666667</v>
      </c>
      <c r="AK5" s="119">
        <f t="shared" si="1"/>
        <v>885944.09166666667</v>
      </c>
      <c r="AL5" s="119">
        <f>Premissas!E65/12</f>
        <v>1018835.7054166665</v>
      </c>
      <c r="AM5" s="119">
        <f t="shared" si="1"/>
        <v>1018835.7054166665</v>
      </c>
      <c r="AN5" s="119">
        <f t="shared" si="1"/>
        <v>1018835.7054166665</v>
      </c>
      <c r="AO5" s="119">
        <f t="shared" si="1"/>
        <v>1018835.7054166665</v>
      </c>
      <c r="AP5" s="119">
        <f t="shared" si="1"/>
        <v>1018835.7054166665</v>
      </c>
      <c r="AQ5" s="119">
        <f t="shared" si="1"/>
        <v>1018835.7054166665</v>
      </c>
      <c r="AR5" s="119">
        <f t="shared" si="1"/>
        <v>1018835.7054166665</v>
      </c>
      <c r="AS5" s="119">
        <f t="shared" si="1"/>
        <v>1018835.7054166665</v>
      </c>
      <c r="AT5" s="119">
        <f t="shared" si="1"/>
        <v>1018835.7054166665</v>
      </c>
      <c r="AU5" s="119">
        <f t="shared" si="1"/>
        <v>1018835.7054166665</v>
      </c>
      <c r="AV5" s="119">
        <f t="shared" si="1"/>
        <v>1018835.7054166665</v>
      </c>
      <c r="AW5" s="119">
        <f t="shared" si="1"/>
        <v>1018835.7054166665</v>
      </c>
      <c r="AX5" s="119">
        <f>Premissas!F65/12</f>
        <v>1171661.0612291663</v>
      </c>
      <c r="AY5" s="119">
        <f t="shared" si="1"/>
        <v>1171661.0612291663</v>
      </c>
      <c r="AZ5" s="119">
        <f t="shared" si="1"/>
        <v>1171661.0612291663</v>
      </c>
      <c r="BA5" s="119">
        <f t="shared" si="1"/>
        <v>1171661.0612291663</v>
      </c>
      <c r="BB5" s="119">
        <f t="shared" si="1"/>
        <v>1171661.0612291663</v>
      </c>
      <c r="BC5" s="119">
        <f t="shared" si="1"/>
        <v>1171661.0612291663</v>
      </c>
      <c r="BD5" s="119">
        <f t="shared" si="1"/>
        <v>1171661.0612291663</v>
      </c>
      <c r="BE5" s="119">
        <f t="shared" si="1"/>
        <v>1171661.0612291663</v>
      </c>
      <c r="BF5" s="119">
        <f t="shared" si="1"/>
        <v>1171661.0612291663</v>
      </c>
      <c r="BG5" s="119">
        <f t="shared" si="1"/>
        <v>1171661.0612291663</v>
      </c>
      <c r="BH5" s="119">
        <f t="shared" si="1"/>
        <v>1171661.0612291663</v>
      </c>
      <c r="BI5" s="119">
        <f t="shared" si="1"/>
        <v>1171661.0612291663</v>
      </c>
    </row>
    <row r="6" spans="1:129" ht="15" thickBot="1" x14ac:dyDescent="0.35">
      <c r="A6" s="156" t="s">
        <v>2</v>
      </c>
      <c r="B6" s="157">
        <f t="shared" ref="B6:AG6" si="2">SUM(B5:B5)</f>
        <v>0</v>
      </c>
      <c r="C6" s="157">
        <f t="shared" si="2"/>
        <v>0</v>
      </c>
      <c r="D6" s="157">
        <f t="shared" si="2"/>
        <v>0</v>
      </c>
      <c r="E6" s="157">
        <f t="shared" si="2"/>
        <v>0</v>
      </c>
      <c r="F6" s="157">
        <f t="shared" si="2"/>
        <v>0</v>
      </c>
      <c r="G6" s="157">
        <f t="shared" si="2"/>
        <v>155372</v>
      </c>
      <c r="H6" s="157">
        <f t="shared" si="2"/>
        <v>155372</v>
      </c>
      <c r="I6" s="157">
        <f t="shared" si="2"/>
        <v>233058</v>
      </c>
      <c r="J6" s="157">
        <f t="shared" si="2"/>
        <v>310744</v>
      </c>
      <c r="K6" s="157">
        <f t="shared" si="2"/>
        <v>388430</v>
      </c>
      <c r="L6" s="157">
        <f t="shared" si="2"/>
        <v>466116</v>
      </c>
      <c r="M6" s="157">
        <f t="shared" si="2"/>
        <v>543802</v>
      </c>
      <c r="N6" s="157">
        <f t="shared" si="2"/>
        <v>621488</v>
      </c>
      <c r="O6" s="157">
        <f t="shared" si="2"/>
        <v>699174</v>
      </c>
      <c r="P6" s="157">
        <f t="shared" si="2"/>
        <v>776860</v>
      </c>
      <c r="Q6" s="157">
        <f t="shared" si="2"/>
        <v>776860</v>
      </c>
      <c r="R6" s="157">
        <f t="shared" si="2"/>
        <v>776860</v>
      </c>
      <c r="S6" s="157">
        <f t="shared" si="2"/>
        <v>776860</v>
      </c>
      <c r="T6" s="157">
        <f t="shared" si="2"/>
        <v>776860</v>
      </c>
      <c r="U6" s="157">
        <f t="shared" si="2"/>
        <v>776860</v>
      </c>
      <c r="V6" s="157">
        <f t="shared" si="2"/>
        <v>776860</v>
      </c>
      <c r="W6" s="157">
        <f t="shared" si="2"/>
        <v>776860</v>
      </c>
      <c r="X6" s="157">
        <f t="shared" si="2"/>
        <v>776860</v>
      </c>
      <c r="Y6" s="157">
        <f t="shared" si="2"/>
        <v>776860</v>
      </c>
      <c r="Z6" s="157">
        <f t="shared" si="2"/>
        <v>885944.09166666667</v>
      </c>
      <c r="AA6" s="157">
        <f t="shared" si="2"/>
        <v>885944.09166666667</v>
      </c>
      <c r="AB6" s="157">
        <f t="shared" si="2"/>
        <v>885944.09166666667</v>
      </c>
      <c r="AC6" s="157">
        <f t="shared" si="2"/>
        <v>885944.09166666667</v>
      </c>
      <c r="AD6" s="157">
        <f t="shared" si="2"/>
        <v>885944.09166666667</v>
      </c>
      <c r="AE6" s="157">
        <f t="shared" si="2"/>
        <v>885944.09166666667</v>
      </c>
      <c r="AF6" s="157">
        <f t="shared" si="2"/>
        <v>885944.09166666667</v>
      </c>
      <c r="AG6" s="157">
        <f t="shared" si="2"/>
        <v>885944.09166666667</v>
      </c>
      <c r="AH6" s="157">
        <f t="shared" ref="AH6:BI6" si="3">SUM(AH5:AH5)</f>
        <v>885944.09166666667</v>
      </c>
      <c r="AI6" s="157">
        <f t="shared" si="3"/>
        <v>885944.09166666667</v>
      </c>
      <c r="AJ6" s="157">
        <f t="shared" si="3"/>
        <v>885944.09166666667</v>
      </c>
      <c r="AK6" s="157">
        <f t="shared" si="3"/>
        <v>885944.09166666667</v>
      </c>
      <c r="AL6" s="157">
        <f t="shared" si="3"/>
        <v>1018835.7054166665</v>
      </c>
      <c r="AM6" s="157">
        <f t="shared" si="3"/>
        <v>1018835.7054166665</v>
      </c>
      <c r="AN6" s="157">
        <f t="shared" si="3"/>
        <v>1018835.7054166665</v>
      </c>
      <c r="AO6" s="157">
        <f t="shared" si="3"/>
        <v>1018835.7054166665</v>
      </c>
      <c r="AP6" s="157">
        <f t="shared" si="3"/>
        <v>1018835.7054166665</v>
      </c>
      <c r="AQ6" s="157">
        <f t="shared" si="3"/>
        <v>1018835.7054166665</v>
      </c>
      <c r="AR6" s="157">
        <f t="shared" si="3"/>
        <v>1018835.7054166665</v>
      </c>
      <c r="AS6" s="157">
        <f t="shared" si="3"/>
        <v>1018835.7054166665</v>
      </c>
      <c r="AT6" s="157">
        <f t="shared" si="3"/>
        <v>1018835.7054166665</v>
      </c>
      <c r="AU6" s="157">
        <f t="shared" si="3"/>
        <v>1018835.7054166665</v>
      </c>
      <c r="AV6" s="157">
        <f t="shared" si="3"/>
        <v>1018835.7054166665</v>
      </c>
      <c r="AW6" s="157">
        <f t="shared" si="3"/>
        <v>1018835.7054166665</v>
      </c>
      <c r="AX6" s="157">
        <f t="shared" si="3"/>
        <v>1171661.0612291663</v>
      </c>
      <c r="AY6" s="157">
        <f t="shared" si="3"/>
        <v>1171661.0612291663</v>
      </c>
      <c r="AZ6" s="157">
        <f t="shared" si="3"/>
        <v>1171661.0612291663</v>
      </c>
      <c r="BA6" s="157">
        <f t="shared" si="3"/>
        <v>1171661.0612291663</v>
      </c>
      <c r="BB6" s="157">
        <f t="shared" si="3"/>
        <v>1171661.0612291663</v>
      </c>
      <c r="BC6" s="157">
        <f t="shared" si="3"/>
        <v>1171661.0612291663</v>
      </c>
      <c r="BD6" s="157">
        <f t="shared" si="3"/>
        <v>1171661.0612291663</v>
      </c>
      <c r="BE6" s="157">
        <f t="shared" si="3"/>
        <v>1171661.0612291663</v>
      </c>
      <c r="BF6" s="157">
        <f t="shared" si="3"/>
        <v>1171661.0612291663</v>
      </c>
      <c r="BG6" s="157">
        <f t="shared" si="3"/>
        <v>1171661.0612291663</v>
      </c>
      <c r="BH6" s="157">
        <f t="shared" si="3"/>
        <v>1171661.0612291663</v>
      </c>
      <c r="BI6" s="174">
        <f t="shared" si="3"/>
        <v>1171661.0612291663</v>
      </c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</row>
    <row r="7" spans="1:129" ht="15" thickBot="1" x14ac:dyDescent="0.35"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</row>
    <row r="8" spans="1:129" ht="15" thickTop="1" x14ac:dyDescent="0.3">
      <c r="A8" s="158" t="s">
        <v>95</v>
      </c>
      <c r="B8" s="159">
        <v>1</v>
      </c>
      <c r="C8" s="159">
        <v>2</v>
      </c>
      <c r="D8" s="159">
        <v>3</v>
      </c>
      <c r="E8" s="159">
        <v>4</v>
      </c>
      <c r="F8" s="159">
        <v>5</v>
      </c>
      <c r="G8" s="159">
        <v>6</v>
      </c>
      <c r="H8" s="159">
        <v>7</v>
      </c>
      <c r="I8" s="159">
        <v>8</v>
      </c>
      <c r="J8" s="159">
        <v>9</v>
      </c>
      <c r="K8" s="159">
        <v>10</v>
      </c>
      <c r="L8" s="159">
        <v>11</v>
      </c>
      <c r="M8" s="159">
        <v>12</v>
      </c>
      <c r="N8" s="159">
        <v>13</v>
      </c>
      <c r="O8" s="159">
        <v>14</v>
      </c>
      <c r="P8" s="159">
        <v>15</v>
      </c>
      <c r="Q8" s="159">
        <v>16</v>
      </c>
      <c r="R8" s="159">
        <v>17</v>
      </c>
      <c r="S8" s="159">
        <v>18</v>
      </c>
      <c r="T8" s="159">
        <v>19</v>
      </c>
      <c r="U8" s="159">
        <v>20</v>
      </c>
      <c r="V8" s="159">
        <v>21</v>
      </c>
      <c r="W8" s="159">
        <v>22</v>
      </c>
      <c r="X8" s="159">
        <v>23</v>
      </c>
      <c r="Y8" s="159">
        <v>24</v>
      </c>
      <c r="Z8" s="159">
        <v>25</v>
      </c>
      <c r="AA8" s="159">
        <v>26</v>
      </c>
      <c r="AB8" s="159">
        <v>27</v>
      </c>
      <c r="AC8" s="159">
        <v>28</v>
      </c>
      <c r="AD8" s="159">
        <v>29</v>
      </c>
      <c r="AE8" s="159">
        <v>30</v>
      </c>
      <c r="AF8" s="159">
        <v>31</v>
      </c>
      <c r="AG8" s="159">
        <v>32</v>
      </c>
      <c r="AH8" s="159">
        <v>33</v>
      </c>
      <c r="AI8" s="159">
        <v>34</v>
      </c>
      <c r="AJ8" s="159">
        <v>35</v>
      </c>
      <c r="AK8" s="159">
        <v>36</v>
      </c>
      <c r="AL8" s="159">
        <v>37</v>
      </c>
      <c r="AM8" s="159">
        <v>38</v>
      </c>
      <c r="AN8" s="159">
        <v>39</v>
      </c>
      <c r="AO8" s="159">
        <v>40</v>
      </c>
      <c r="AP8" s="159">
        <v>41</v>
      </c>
      <c r="AQ8" s="159">
        <v>42</v>
      </c>
      <c r="AR8" s="159">
        <v>43</v>
      </c>
      <c r="AS8" s="159">
        <v>44</v>
      </c>
      <c r="AT8" s="159">
        <v>45</v>
      </c>
      <c r="AU8" s="159">
        <v>46</v>
      </c>
      <c r="AV8" s="159">
        <v>47</v>
      </c>
      <c r="AW8" s="159">
        <v>48</v>
      </c>
      <c r="AX8" s="159">
        <v>49</v>
      </c>
      <c r="AY8" s="159">
        <v>50</v>
      </c>
      <c r="AZ8" s="159">
        <v>51</v>
      </c>
      <c r="BA8" s="159">
        <v>52</v>
      </c>
      <c r="BB8" s="159">
        <v>53</v>
      </c>
      <c r="BC8" s="159">
        <v>54</v>
      </c>
      <c r="BD8" s="159">
        <v>55</v>
      </c>
      <c r="BE8" s="159">
        <v>56</v>
      </c>
      <c r="BF8" s="159">
        <v>57</v>
      </c>
      <c r="BG8" s="159">
        <v>58</v>
      </c>
      <c r="BH8" s="159">
        <v>59</v>
      </c>
      <c r="BI8" s="159">
        <v>60</v>
      </c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</row>
    <row r="9" spans="1:129" x14ac:dyDescent="0.3">
      <c r="A9" s="62" t="s">
        <v>96</v>
      </c>
      <c r="B9" s="1"/>
      <c r="C9" s="1"/>
      <c r="D9" s="1"/>
      <c r="E9" s="1"/>
      <c r="F9" s="1"/>
      <c r="G9" s="109">
        <f>Premissas!B69/6</f>
        <v>3666.6666666666665</v>
      </c>
      <c r="H9" s="109">
        <f>G9</f>
        <v>3666.6666666666665</v>
      </c>
      <c r="I9" s="109">
        <f t="shared" ref="I9:M9" si="4">H9</f>
        <v>3666.6666666666665</v>
      </c>
      <c r="J9" s="109">
        <f t="shared" si="4"/>
        <v>3666.6666666666665</v>
      </c>
      <c r="K9" s="1">
        <f t="shared" si="4"/>
        <v>3666.6666666666665</v>
      </c>
      <c r="L9" s="1">
        <f t="shared" si="4"/>
        <v>3666.6666666666665</v>
      </c>
      <c r="M9" s="1">
        <f t="shared" si="4"/>
        <v>3666.6666666666665</v>
      </c>
      <c r="N9" s="109">
        <f>Premissas!C69/12</f>
        <v>2500</v>
      </c>
      <c r="O9" s="1">
        <f>N9</f>
        <v>2500</v>
      </c>
      <c r="P9" s="1">
        <f t="shared" ref="P9:BI9" si="5">O9</f>
        <v>2500</v>
      </c>
      <c r="Q9" s="1">
        <f t="shared" si="5"/>
        <v>2500</v>
      </c>
      <c r="R9" s="1">
        <f t="shared" si="5"/>
        <v>2500</v>
      </c>
      <c r="S9" s="1">
        <f t="shared" si="5"/>
        <v>2500</v>
      </c>
      <c r="T9" s="1">
        <f t="shared" si="5"/>
        <v>2500</v>
      </c>
      <c r="U9" s="1">
        <f t="shared" si="5"/>
        <v>2500</v>
      </c>
      <c r="V9" s="1">
        <f t="shared" si="5"/>
        <v>2500</v>
      </c>
      <c r="W9" s="1">
        <f t="shared" si="5"/>
        <v>2500</v>
      </c>
      <c r="X9" s="1">
        <f t="shared" si="5"/>
        <v>2500</v>
      </c>
      <c r="Y9" s="1">
        <f t="shared" si="5"/>
        <v>2500</v>
      </c>
      <c r="Z9" s="109">
        <f>Premissas!D69/12</f>
        <v>3750</v>
      </c>
      <c r="AA9" s="1">
        <f t="shared" si="5"/>
        <v>3750</v>
      </c>
      <c r="AB9" s="1">
        <f t="shared" si="5"/>
        <v>3750</v>
      </c>
      <c r="AC9" s="1">
        <f t="shared" si="5"/>
        <v>3750</v>
      </c>
      <c r="AD9" s="1">
        <f t="shared" si="5"/>
        <v>3750</v>
      </c>
      <c r="AE9" s="1">
        <f t="shared" si="5"/>
        <v>3750</v>
      </c>
      <c r="AF9" s="1">
        <f t="shared" si="5"/>
        <v>3750</v>
      </c>
      <c r="AG9" s="1">
        <f t="shared" si="5"/>
        <v>3750</v>
      </c>
      <c r="AH9" s="1">
        <f t="shared" si="5"/>
        <v>3750</v>
      </c>
      <c r="AI9" s="1">
        <f t="shared" si="5"/>
        <v>3750</v>
      </c>
      <c r="AJ9" s="1">
        <f t="shared" si="5"/>
        <v>3750</v>
      </c>
      <c r="AK9" s="1">
        <f t="shared" si="5"/>
        <v>3750</v>
      </c>
      <c r="AL9" s="1">
        <f t="shared" si="5"/>
        <v>3750</v>
      </c>
      <c r="AM9" s="1">
        <f t="shared" si="5"/>
        <v>3750</v>
      </c>
      <c r="AN9" s="1">
        <f t="shared" si="5"/>
        <v>3750</v>
      </c>
      <c r="AO9" s="1">
        <f t="shared" si="5"/>
        <v>3750</v>
      </c>
      <c r="AP9" s="1">
        <f t="shared" si="5"/>
        <v>3750</v>
      </c>
      <c r="AQ9" s="1">
        <f t="shared" si="5"/>
        <v>3750</v>
      </c>
      <c r="AR9" s="1">
        <f t="shared" si="5"/>
        <v>3750</v>
      </c>
      <c r="AS9" s="1">
        <f t="shared" si="5"/>
        <v>3750</v>
      </c>
      <c r="AT9" s="1">
        <f t="shared" si="5"/>
        <v>3750</v>
      </c>
      <c r="AU9" s="1">
        <f t="shared" si="5"/>
        <v>3750</v>
      </c>
      <c r="AV9" s="1">
        <f t="shared" si="5"/>
        <v>3750</v>
      </c>
      <c r="AW9" s="1">
        <f t="shared" si="5"/>
        <v>3750</v>
      </c>
      <c r="AX9" s="1">
        <f t="shared" si="5"/>
        <v>3750</v>
      </c>
      <c r="AY9" s="1">
        <f t="shared" si="5"/>
        <v>3750</v>
      </c>
      <c r="AZ9" s="1">
        <f t="shared" si="5"/>
        <v>3750</v>
      </c>
      <c r="BA9" s="1">
        <f t="shared" si="5"/>
        <v>3750</v>
      </c>
      <c r="BB9" s="1">
        <f t="shared" si="5"/>
        <v>3750</v>
      </c>
      <c r="BC9" s="1">
        <f t="shared" si="5"/>
        <v>3750</v>
      </c>
      <c r="BD9" s="1">
        <f t="shared" si="5"/>
        <v>3750</v>
      </c>
      <c r="BE9" s="1">
        <f t="shared" si="5"/>
        <v>3750</v>
      </c>
      <c r="BF9" s="1">
        <f t="shared" si="5"/>
        <v>3750</v>
      </c>
      <c r="BG9" s="1">
        <f t="shared" si="5"/>
        <v>3750</v>
      </c>
      <c r="BH9" s="1">
        <f t="shared" si="5"/>
        <v>3750</v>
      </c>
      <c r="BI9" s="1">
        <f t="shared" si="5"/>
        <v>3750</v>
      </c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</row>
    <row r="10" spans="1:129" x14ac:dyDescent="0.3">
      <c r="A10" s="62" t="s">
        <v>97</v>
      </c>
      <c r="B10" s="1"/>
      <c r="C10" s="1"/>
      <c r="D10" s="1"/>
      <c r="E10" s="1"/>
      <c r="F10" s="1"/>
      <c r="G10" s="109">
        <v>0</v>
      </c>
      <c r="H10" s="109"/>
      <c r="I10" s="109">
        <f>Premissas!B70/4</f>
        <v>4000</v>
      </c>
      <c r="J10" s="109">
        <f t="shared" ref="J10:M13" si="6">I10</f>
        <v>4000</v>
      </c>
      <c r="K10" s="1">
        <f t="shared" si="6"/>
        <v>4000</v>
      </c>
      <c r="L10" s="1">
        <f t="shared" si="6"/>
        <v>4000</v>
      </c>
      <c r="M10" s="1">
        <f>Premissas!C70/12</f>
        <v>3333.3333333333335</v>
      </c>
      <c r="N10" s="109">
        <f>Premissas!C70/12</f>
        <v>3333.3333333333335</v>
      </c>
      <c r="O10" s="1">
        <f>N10</f>
        <v>3333.3333333333335</v>
      </c>
      <c r="P10" s="1">
        <f t="shared" ref="P10:BI13" si="7">O10</f>
        <v>3333.3333333333335</v>
      </c>
      <c r="Q10" s="1">
        <f t="shared" si="7"/>
        <v>3333.3333333333335</v>
      </c>
      <c r="R10" s="1">
        <f t="shared" si="7"/>
        <v>3333.3333333333335</v>
      </c>
      <c r="S10" s="1">
        <f t="shared" si="7"/>
        <v>3333.3333333333335</v>
      </c>
      <c r="T10" s="1">
        <f t="shared" si="7"/>
        <v>3333.3333333333335</v>
      </c>
      <c r="U10" s="1">
        <f t="shared" si="7"/>
        <v>3333.3333333333335</v>
      </c>
      <c r="V10" s="1">
        <f t="shared" si="7"/>
        <v>3333.3333333333335</v>
      </c>
      <c r="W10" s="1">
        <f t="shared" si="7"/>
        <v>3333.3333333333335</v>
      </c>
      <c r="X10" s="1">
        <f t="shared" si="7"/>
        <v>3333.3333333333335</v>
      </c>
      <c r="Y10" s="1">
        <f t="shared" si="7"/>
        <v>3333.3333333333335</v>
      </c>
      <c r="Z10" s="109">
        <f>Premissas!D70/12</f>
        <v>5000</v>
      </c>
      <c r="AA10" s="1">
        <f t="shared" si="7"/>
        <v>5000</v>
      </c>
      <c r="AB10" s="1">
        <f t="shared" si="7"/>
        <v>5000</v>
      </c>
      <c r="AC10" s="1">
        <f t="shared" si="7"/>
        <v>5000</v>
      </c>
      <c r="AD10" s="1">
        <f t="shared" si="7"/>
        <v>5000</v>
      </c>
      <c r="AE10" s="1">
        <f t="shared" si="7"/>
        <v>5000</v>
      </c>
      <c r="AF10" s="1">
        <f t="shared" si="7"/>
        <v>5000</v>
      </c>
      <c r="AG10" s="1">
        <f t="shared" si="7"/>
        <v>5000</v>
      </c>
      <c r="AH10" s="1">
        <f t="shared" si="7"/>
        <v>5000</v>
      </c>
      <c r="AI10" s="1">
        <f t="shared" si="7"/>
        <v>5000</v>
      </c>
      <c r="AJ10" s="1">
        <f t="shared" si="7"/>
        <v>5000</v>
      </c>
      <c r="AK10" s="1">
        <f t="shared" si="7"/>
        <v>5000</v>
      </c>
      <c r="AL10" s="1">
        <f t="shared" si="7"/>
        <v>5000</v>
      </c>
      <c r="AM10" s="1">
        <f t="shared" si="7"/>
        <v>5000</v>
      </c>
      <c r="AN10" s="1">
        <f t="shared" si="7"/>
        <v>5000</v>
      </c>
      <c r="AO10" s="1">
        <f t="shared" si="7"/>
        <v>5000</v>
      </c>
      <c r="AP10" s="1">
        <f t="shared" si="7"/>
        <v>5000</v>
      </c>
      <c r="AQ10" s="1">
        <f t="shared" si="7"/>
        <v>5000</v>
      </c>
      <c r="AR10" s="1">
        <f t="shared" si="7"/>
        <v>5000</v>
      </c>
      <c r="AS10" s="1">
        <f t="shared" si="7"/>
        <v>5000</v>
      </c>
      <c r="AT10" s="1">
        <f t="shared" si="7"/>
        <v>5000</v>
      </c>
      <c r="AU10" s="1">
        <f t="shared" si="7"/>
        <v>5000</v>
      </c>
      <c r="AV10" s="1">
        <f t="shared" si="7"/>
        <v>5000</v>
      </c>
      <c r="AW10" s="1">
        <f t="shared" si="7"/>
        <v>5000</v>
      </c>
      <c r="AX10" s="1">
        <f t="shared" si="7"/>
        <v>5000</v>
      </c>
      <c r="AY10" s="1">
        <f t="shared" si="7"/>
        <v>5000</v>
      </c>
      <c r="AZ10" s="1">
        <f t="shared" si="7"/>
        <v>5000</v>
      </c>
      <c r="BA10" s="1">
        <f t="shared" si="7"/>
        <v>5000</v>
      </c>
      <c r="BB10" s="1">
        <f t="shared" si="7"/>
        <v>5000</v>
      </c>
      <c r="BC10" s="1">
        <f t="shared" si="7"/>
        <v>5000</v>
      </c>
      <c r="BD10" s="1">
        <f t="shared" si="7"/>
        <v>5000</v>
      </c>
      <c r="BE10" s="1">
        <f t="shared" si="7"/>
        <v>5000</v>
      </c>
      <c r="BF10" s="1">
        <f t="shared" si="7"/>
        <v>5000</v>
      </c>
      <c r="BG10" s="1">
        <f t="shared" si="7"/>
        <v>5000</v>
      </c>
      <c r="BH10" s="1">
        <f t="shared" si="7"/>
        <v>5000</v>
      </c>
      <c r="BI10" s="1">
        <f t="shared" si="7"/>
        <v>5000</v>
      </c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</row>
    <row r="11" spans="1:129" x14ac:dyDescent="0.3">
      <c r="A11" s="62" t="s">
        <v>98</v>
      </c>
      <c r="B11" s="1"/>
      <c r="C11" s="1"/>
      <c r="D11" s="1"/>
      <c r="E11" s="1"/>
      <c r="F11" s="1"/>
      <c r="G11" s="109">
        <f>Premissas!B71/6</f>
        <v>1000</v>
      </c>
      <c r="H11" s="109">
        <f t="shared" ref="H11:H13" si="8">G11</f>
        <v>1000</v>
      </c>
      <c r="I11" s="109">
        <f t="shared" ref="I11:I13" si="9">H11</f>
        <v>1000</v>
      </c>
      <c r="J11" s="109">
        <f t="shared" si="6"/>
        <v>1000</v>
      </c>
      <c r="K11" s="1">
        <f t="shared" si="6"/>
        <v>1000</v>
      </c>
      <c r="L11" s="1">
        <f t="shared" si="6"/>
        <v>1000</v>
      </c>
      <c r="M11" s="1">
        <f t="shared" si="6"/>
        <v>1000</v>
      </c>
      <c r="N11" s="109">
        <f>Premissas!C71/12</f>
        <v>833.33333333333337</v>
      </c>
      <c r="O11" s="1">
        <f t="shared" ref="O11:AD13" si="10">N11</f>
        <v>833.33333333333337</v>
      </c>
      <c r="P11" s="1">
        <f t="shared" si="10"/>
        <v>833.33333333333337</v>
      </c>
      <c r="Q11" s="1">
        <f t="shared" si="10"/>
        <v>833.33333333333337</v>
      </c>
      <c r="R11" s="1">
        <f t="shared" si="10"/>
        <v>833.33333333333337</v>
      </c>
      <c r="S11" s="1">
        <f t="shared" si="10"/>
        <v>833.33333333333337</v>
      </c>
      <c r="T11" s="1">
        <f t="shared" si="10"/>
        <v>833.33333333333337</v>
      </c>
      <c r="U11" s="1">
        <f t="shared" si="10"/>
        <v>833.33333333333337</v>
      </c>
      <c r="V11" s="1">
        <f t="shared" si="10"/>
        <v>833.33333333333337</v>
      </c>
      <c r="W11" s="1">
        <f t="shared" si="10"/>
        <v>833.33333333333337</v>
      </c>
      <c r="X11" s="1">
        <f t="shared" si="10"/>
        <v>833.33333333333337</v>
      </c>
      <c r="Y11" s="1">
        <f t="shared" si="10"/>
        <v>833.33333333333337</v>
      </c>
      <c r="Z11" s="109">
        <f>Premissas!D71/12</f>
        <v>1250</v>
      </c>
      <c r="AA11" s="1">
        <f t="shared" si="10"/>
        <v>1250</v>
      </c>
      <c r="AB11" s="1">
        <f t="shared" si="10"/>
        <v>1250</v>
      </c>
      <c r="AC11" s="1">
        <f t="shared" si="10"/>
        <v>1250</v>
      </c>
      <c r="AD11" s="1">
        <f t="shared" si="10"/>
        <v>1250</v>
      </c>
      <c r="AE11" s="1">
        <f t="shared" si="7"/>
        <v>1250</v>
      </c>
      <c r="AF11" s="1">
        <f t="shared" si="7"/>
        <v>1250</v>
      </c>
      <c r="AG11" s="1">
        <f t="shared" si="7"/>
        <v>1250</v>
      </c>
      <c r="AH11" s="1">
        <f t="shared" si="7"/>
        <v>1250</v>
      </c>
      <c r="AI11" s="1">
        <f t="shared" si="7"/>
        <v>1250</v>
      </c>
      <c r="AJ11" s="1">
        <f t="shared" si="7"/>
        <v>1250</v>
      </c>
      <c r="AK11" s="1">
        <f t="shared" si="7"/>
        <v>1250</v>
      </c>
      <c r="AL11" s="1">
        <f t="shared" si="7"/>
        <v>1250</v>
      </c>
      <c r="AM11" s="1">
        <f t="shared" si="7"/>
        <v>1250</v>
      </c>
      <c r="AN11" s="1">
        <f t="shared" si="7"/>
        <v>1250</v>
      </c>
      <c r="AO11" s="1">
        <f t="shared" si="7"/>
        <v>1250</v>
      </c>
      <c r="AP11" s="1">
        <f t="shared" si="7"/>
        <v>1250</v>
      </c>
      <c r="AQ11" s="1">
        <f t="shared" si="7"/>
        <v>1250</v>
      </c>
      <c r="AR11" s="1">
        <f t="shared" si="7"/>
        <v>1250</v>
      </c>
      <c r="AS11" s="1">
        <f t="shared" si="7"/>
        <v>1250</v>
      </c>
      <c r="AT11" s="1">
        <f t="shared" si="7"/>
        <v>1250</v>
      </c>
      <c r="AU11" s="1">
        <f t="shared" si="7"/>
        <v>1250</v>
      </c>
      <c r="AV11" s="1">
        <f t="shared" si="7"/>
        <v>1250</v>
      </c>
      <c r="AW11" s="1">
        <f t="shared" si="7"/>
        <v>1250</v>
      </c>
      <c r="AX11" s="1">
        <f t="shared" si="7"/>
        <v>1250</v>
      </c>
      <c r="AY11" s="1">
        <f t="shared" si="7"/>
        <v>1250</v>
      </c>
      <c r="AZ11" s="1">
        <f t="shared" si="7"/>
        <v>1250</v>
      </c>
      <c r="BA11" s="1">
        <f t="shared" si="7"/>
        <v>1250</v>
      </c>
      <c r="BB11" s="1">
        <f t="shared" si="7"/>
        <v>1250</v>
      </c>
      <c r="BC11" s="1">
        <f t="shared" si="7"/>
        <v>1250</v>
      </c>
      <c r="BD11" s="1">
        <f t="shared" si="7"/>
        <v>1250</v>
      </c>
      <c r="BE11" s="1">
        <f t="shared" si="7"/>
        <v>1250</v>
      </c>
      <c r="BF11" s="1">
        <f t="shared" si="7"/>
        <v>1250</v>
      </c>
      <c r="BG11" s="1">
        <f t="shared" si="7"/>
        <v>1250</v>
      </c>
      <c r="BH11" s="1">
        <f t="shared" si="7"/>
        <v>1250</v>
      </c>
      <c r="BI11" s="1">
        <f t="shared" si="7"/>
        <v>1250</v>
      </c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</row>
    <row r="12" spans="1:129" x14ac:dyDescent="0.3">
      <c r="A12" s="62" t="s">
        <v>99</v>
      </c>
      <c r="B12" s="1"/>
      <c r="C12" s="1"/>
      <c r="D12" s="1"/>
      <c r="E12" s="1"/>
      <c r="F12" s="1"/>
      <c r="G12" s="109">
        <f>Premissas!B72/6</f>
        <v>1000</v>
      </c>
      <c r="H12" s="109">
        <f t="shared" si="8"/>
        <v>1000</v>
      </c>
      <c r="I12" s="109">
        <f t="shared" si="9"/>
        <v>1000</v>
      </c>
      <c r="J12" s="109">
        <f t="shared" si="6"/>
        <v>1000</v>
      </c>
      <c r="K12" s="1">
        <f t="shared" si="6"/>
        <v>1000</v>
      </c>
      <c r="L12" s="1">
        <f t="shared" si="6"/>
        <v>1000</v>
      </c>
      <c r="M12" s="1">
        <f t="shared" si="6"/>
        <v>1000</v>
      </c>
      <c r="N12" s="109">
        <f>Premissas!C72/12</f>
        <v>833.33333333333337</v>
      </c>
      <c r="O12" s="1">
        <f t="shared" si="10"/>
        <v>833.33333333333337</v>
      </c>
      <c r="P12" s="1">
        <f t="shared" si="7"/>
        <v>833.33333333333337</v>
      </c>
      <c r="Q12" s="1">
        <f t="shared" si="7"/>
        <v>833.33333333333337</v>
      </c>
      <c r="R12" s="1">
        <f t="shared" si="7"/>
        <v>833.33333333333337</v>
      </c>
      <c r="S12" s="1">
        <f t="shared" si="7"/>
        <v>833.33333333333337</v>
      </c>
      <c r="T12" s="1">
        <f t="shared" si="7"/>
        <v>833.33333333333337</v>
      </c>
      <c r="U12" s="1">
        <f t="shared" si="7"/>
        <v>833.33333333333337</v>
      </c>
      <c r="V12" s="1">
        <f t="shared" si="7"/>
        <v>833.33333333333337</v>
      </c>
      <c r="W12" s="1">
        <f t="shared" si="7"/>
        <v>833.33333333333337</v>
      </c>
      <c r="X12" s="1">
        <f t="shared" si="7"/>
        <v>833.33333333333337</v>
      </c>
      <c r="Y12" s="1">
        <f t="shared" si="7"/>
        <v>833.33333333333337</v>
      </c>
      <c r="Z12" s="109">
        <f>Premissas!D72/12</f>
        <v>1250</v>
      </c>
      <c r="AA12" s="1">
        <f t="shared" si="7"/>
        <v>1250</v>
      </c>
      <c r="AB12" s="1">
        <f t="shared" si="7"/>
        <v>1250</v>
      </c>
      <c r="AC12" s="1">
        <f t="shared" si="7"/>
        <v>1250</v>
      </c>
      <c r="AD12" s="1">
        <f t="shared" si="7"/>
        <v>1250</v>
      </c>
      <c r="AE12" s="1">
        <f t="shared" si="7"/>
        <v>1250</v>
      </c>
      <c r="AF12" s="1">
        <f t="shared" si="7"/>
        <v>1250</v>
      </c>
      <c r="AG12" s="1">
        <f t="shared" si="7"/>
        <v>1250</v>
      </c>
      <c r="AH12" s="1">
        <f t="shared" si="7"/>
        <v>1250</v>
      </c>
      <c r="AI12" s="1">
        <f t="shared" si="7"/>
        <v>1250</v>
      </c>
      <c r="AJ12" s="1">
        <f t="shared" si="7"/>
        <v>1250</v>
      </c>
      <c r="AK12" s="1">
        <f t="shared" si="7"/>
        <v>1250</v>
      </c>
      <c r="AL12" s="1">
        <f t="shared" si="7"/>
        <v>1250</v>
      </c>
      <c r="AM12" s="1">
        <f t="shared" si="7"/>
        <v>1250</v>
      </c>
      <c r="AN12" s="1">
        <f t="shared" si="7"/>
        <v>1250</v>
      </c>
      <c r="AO12" s="1">
        <f t="shared" si="7"/>
        <v>1250</v>
      </c>
      <c r="AP12" s="1">
        <f t="shared" si="7"/>
        <v>1250</v>
      </c>
      <c r="AQ12" s="1">
        <f t="shared" si="7"/>
        <v>1250</v>
      </c>
      <c r="AR12" s="1">
        <f t="shared" si="7"/>
        <v>1250</v>
      </c>
      <c r="AS12" s="1">
        <f t="shared" si="7"/>
        <v>1250</v>
      </c>
      <c r="AT12" s="1">
        <f t="shared" si="7"/>
        <v>1250</v>
      </c>
      <c r="AU12" s="1">
        <f t="shared" si="7"/>
        <v>1250</v>
      </c>
      <c r="AV12" s="1">
        <f t="shared" si="7"/>
        <v>1250</v>
      </c>
      <c r="AW12" s="1">
        <f t="shared" si="7"/>
        <v>1250</v>
      </c>
      <c r="AX12" s="1">
        <f t="shared" si="7"/>
        <v>1250</v>
      </c>
      <c r="AY12" s="1">
        <f t="shared" si="7"/>
        <v>1250</v>
      </c>
      <c r="AZ12" s="1">
        <f t="shared" si="7"/>
        <v>1250</v>
      </c>
      <c r="BA12" s="1">
        <f t="shared" si="7"/>
        <v>1250</v>
      </c>
      <c r="BB12" s="1">
        <f t="shared" si="7"/>
        <v>1250</v>
      </c>
      <c r="BC12" s="1">
        <f t="shared" si="7"/>
        <v>1250</v>
      </c>
      <c r="BD12" s="1">
        <f t="shared" si="7"/>
        <v>1250</v>
      </c>
      <c r="BE12" s="1">
        <f t="shared" si="7"/>
        <v>1250</v>
      </c>
      <c r="BF12" s="1">
        <f t="shared" si="7"/>
        <v>1250</v>
      </c>
      <c r="BG12" s="1">
        <f t="shared" si="7"/>
        <v>1250</v>
      </c>
      <c r="BH12" s="1">
        <f t="shared" si="7"/>
        <v>1250</v>
      </c>
      <c r="BI12" s="1">
        <f t="shared" si="7"/>
        <v>1250</v>
      </c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</row>
    <row r="13" spans="1:129" x14ac:dyDescent="0.3">
      <c r="A13" s="62" t="s">
        <v>100</v>
      </c>
      <c r="B13" s="1"/>
      <c r="C13" s="1"/>
      <c r="D13" s="1"/>
      <c r="E13" s="1"/>
      <c r="F13" s="1"/>
      <c r="G13" s="109">
        <f>Premissas!B73/6</f>
        <v>1000</v>
      </c>
      <c r="H13" s="109">
        <f t="shared" si="8"/>
        <v>1000</v>
      </c>
      <c r="I13" s="109">
        <f t="shared" si="9"/>
        <v>1000</v>
      </c>
      <c r="J13" s="109">
        <f t="shared" si="6"/>
        <v>1000</v>
      </c>
      <c r="K13" s="1">
        <f t="shared" si="6"/>
        <v>1000</v>
      </c>
      <c r="L13" s="1">
        <f t="shared" si="6"/>
        <v>1000</v>
      </c>
      <c r="M13" s="1">
        <f t="shared" si="6"/>
        <v>1000</v>
      </c>
      <c r="N13" s="109">
        <f>Premissas!C73/12</f>
        <v>833.33333333333337</v>
      </c>
      <c r="O13" s="1">
        <f t="shared" si="10"/>
        <v>833.33333333333337</v>
      </c>
      <c r="P13" s="1">
        <f t="shared" si="7"/>
        <v>833.33333333333337</v>
      </c>
      <c r="Q13" s="1">
        <f t="shared" si="7"/>
        <v>833.33333333333337</v>
      </c>
      <c r="R13" s="1">
        <f t="shared" si="7"/>
        <v>833.33333333333337</v>
      </c>
      <c r="S13" s="1">
        <f t="shared" si="7"/>
        <v>833.33333333333337</v>
      </c>
      <c r="T13" s="1">
        <f t="shared" si="7"/>
        <v>833.33333333333337</v>
      </c>
      <c r="U13" s="1">
        <f t="shared" si="7"/>
        <v>833.33333333333337</v>
      </c>
      <c r="V13" s="1">
        <f t="shared" si="7"/>
        <v>833.33333333333337</v>
      </c>
      <c r="W13" s="1">
        <f t="shared" si="7"/>
        <v>833.33333333333337</v>
      </c>
      <c r="X13" s="1">
        <f t="shared" si="7"/>
        <v>833.33333333333337</v>
      </c>
      <c r="Y13" s="1">
        <f t="shared" si="7"/>
        <v>833.33333333333337</v>
      </c>
      <c r="Z13" s="109">
        <f>Premissas!D73/12</f>
        <v>1250</v>
      </c>
      <c r="AA13" s="1">
        <f t="shared" si="7"/>
        <v>1250</v>
      </c>
      <c r="AB13" s="1">
        <f t="shared" si="7"/>
        <v>1250</v>
      </c>
      <c r="AC13" s="1">
        <f t="shared" si="7"/>
        <v>1250</v>
      </c>
      <c r="AD13" s="1">
        <f t="shared" si="7"/>
        <v>1250</v>
      </c>
      <c r="AE13" s="1">
        <f t="shared" si="7"/>
        <v>1250</v>
      </c>
      <c r="AF13" s="1">
        <f t="shared" si="7"/>
        <v>1250</v>
      </c>
      <c r="AG13" s="1">
        <f t="shared" si="7"/>
        <v>1250</v>
      </c>
      <c r="AH13" s="1">
        <f t="shared" si="7"/>
        <v>1250</v>
      </c>
      <c r="AI13" s="1">
        <f t="shared" si="7"/>
        <v>1250</v>
      </c>
      <c r="AJ13" s="1">
        <f t="shared" si="7"/>
        <v>1250</v>
      </c>
      <c r="AK13" s="1">
        <f t="shared" si="7"/>
        <v>1250</v>
      </c>
      <c r="AL13" s="1">
        <f t="shared" si="7"/>
        <v>1250</v>
      </c>
      <c r="AM13" s="1">
        <f t="shared" si="7"/>
        <v>1250</v>
      </c>
      <c r="AN13" s="1">
        <f t="shared" si="7"/>
        <v>1250</v>
      </c>
      <c r="AO13" s="1">
        <f t="shared" si="7"/>
        <v>1250</v>
      </c>
      <c r="AP13" s="1">
        <f t="shared" si="7"/>
        <v>1250</v>
      </c>
      <c r="AQ13" s="1">
        <f t="shared" si="7"/>
        <v>1250</v>
      </c>
      <c r="AR13" s="1">
        <f t="shared" si="7"/>
        <v>1250</v>
      </c>
      <c r="AS13" s="1">
        <f t="shared" si="7"/>
        <v>1250</v>
      </c>
      <c r="AT13" s="1">
        <f t="shared" si="7"/>
        <v>1250</v>
      </c>
      <c r="AU13" s="1">
        <f t="shared" si="7"/>
        <v>1250</v>
      </c>
      <c r="AV13" s="1">
        <f t="shared" si="7"/>
        <v>1250</v>
      </c>
      <c r="AW13" s="1">
        <f t="shared" si="7"/>
        <v>1250</v>
      </c>
      <c r="AX13" s="1">
        <f t="shared" si="7"/>
        <v>1250</v>
      </c>
      <c r="AY13" s="1">
        <f t="shared" si="7"/>
        <v>1250</v>
      </c>
      <c r="AZ13" s="1">
        <f t="shared" si="7"/>
        <v>1250</v>
      </c>
      <c r="BA13" s="1">
        <f t="shared" si="7"/>
        <v>1250</v>
      </c>
      <c r="BB13" s="1">
        <f t="shared" si="7"/>
        <v>1250</v>
      </c>
      <c r="BC13" s="1">
        <f t="shared" si="7"/>
        <v>1250</v>
      </c>
      <c r="BD13" s="1">
        <f t="shared" si="7"/>
        <v>1250</v>
      </c>
      <c r="BE13" s="1">
        <f t="shared" si="7"/>
        <v>1250</v>
      </c>
      <c r="BF13" s="1">
        <f t="shared" si="7"/>
        <v>1250</v>
      </c>
      <c r="BG13" s="1">
        <f t="shared" si="7"/>
        <v>1250</v>
      </c>
      <c r="BH13" s="1">
        <f t="shared" si="7"/>
        <v>1250</v>
      </c>
      <c r="BI13" s="1">
        <f t="shared" si="7"/>
        <v>1250</v>
      </c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</row>
    <row r="14" spans="1:129" ht="15" thickBot="1" x14ac:dyDescent="0.35">
      <c r="A14" s="156" t="s">
        <v>2</v>
      </c>
      <c r="B14" s="157">
        <f t="shared" ref="B14:AG14" si="11">SUM(B9:B13)</f>
        <v>0</v>
      </c>
      <c r="C14" s="157">
        <f t="shared" si="11"/>
        <v>0</v>
      </c>
      <c r="D14" s="157">
        <f t="shared" si="11"/>
        <v>0</v>
      </c>
      <c r="E14" s="157">
        <f t="shared" si="11"/>
        <v>0</v>
      </c>
      <c r="F14" s="157">
        <f t="shared" si="11"/>
        <v>0</v>
      </c>
      <c r="G14" s="157">
        <f>SUM(G9:G13)</f>
        <v>6666.6666666666661</v>
      </c>
      <c r="H14" s="157">
        <f t="shared" si="11"/>
        <v>6666.6666666666661</v>
      </c>
      <c r="I14" s="157">
        <f t="shared" si="11"/>
        <v>10666.666666666666</v>
      </c>
      <c r="J14" s="157">
        <f t="shared" si="11"/>
        <v>10666.666666666666</v>
      </c>
      <c r="K14" s="157">
        <f t="shared" si="11"/>
        <v>10666.666666666666</v>
      </c>
      <c r="L14" s="157">
        <f t="shared" si="11"/>
        <v>10666.666666666666</v>
      </c>
      <c r="M14" s="157">
        <f t="shared" si="11"/>
        <v>10000</v>
      </c>
      <c r="N14" s="157">
        <f t="shared" si="11"/>
        <v>8333.3333333333339</v>
      </c>
      <c r="O14" s="157">
        <f t="shared" si="11"/>
        <v>8333.3333333333339</v>
      </c>
      <c r="P14" s="157">
        <f t="shared" si="11"/>
        <v>8333.3333333333339</v>
      </c>
      <c r="Q14" s="157">
        <f t="shared" si="11"/>
        <v>8333.3333333333339</v>
      </c>
      <c r="R14" s="157">
        <f t="shared" si="11"/>
        <v>8333.3333333333339</v>
      </c>
      <c r="S14" s="157">
        <f t="shared" si="11"/>
        <v>8333.3333333333339</v>
      </c>
      <c r="T14" s="157">
        <f t="shared" si="11"/>
        <v>8333.3333333333339</v>
      </c>
      <c r="U14" s="157">
        <f t="shared" si="11"/>
        <v>8333.3333333333339</v>
      </c>
      <c r="V14" s="157">
        <f t="shared" si="11"/>
        <v>8333.3333333333339</v>
      </c>
      <c r="W14" s="157">
        <f t="shared" si="11"/>
        <v>8333.3333333333339</v>
      </c>
      <c r="X14" s="157">
        <f t="shared" si="11"/>
        <v>8333.3333333333339</v>
      </c>
      <c r="Y14" s="157">
        <f t="shared" si="11"/>
        <v>8333.3333333333339</v>
      </c>
      <c r="Z14" s="157">
        <f t="shared" si="11"/>
        <v>12500</v>
      </c>
      <c r="AA14" s="157">
        <f t="shared" si="11"/>
        <v>12500</v>
      </c>
      <c r="AB14" s="157">
        <f t="shared" si="11"/>
        <v>12500</v>
      </c>
      <c r="AC14" s="157">
        <f t="shared" si="11"/>
        <v>12500</v>
      </c>
      <c r="AD14" s="157">
        <f t="shared" si="11"/>
        <v>12500</v>
      </c>
      <c r="AE14" s="157">
        <f t="shared" si="11"/>
        <v>12500</v>
      </c>
      <c r="AF14" s="157">
        <f t="shared" si="11"/>
        <v>12500</v>
      </c>
      <c r="AG14" s="157">
        <f t="shared" si="11"/>
        <v>12500</v>
      </c>
      <c r="AH14" s="157">
        <f t="shared" ref="AH14:BI14" si="12">SUM(AH9:AH13)</f>
        <v>12500</v>
      </c>
      <c r="AI14" s="157">
        <f t="shared" si="12"/>
        <v>12500</v>
      </c>
      <c r="AJ14" s="157">
        <f t="shared" si="12"/>
        <v>12500</v>
      </c>
      <c r="AK14" s="157">
        <f t="shared" si="12"/>
        <v>12500</v>
      </c>
      <c r="AL14" s="157">
        <f t="shared" si="12"/>
        <v>12500</v>
      </c>
      <c r="AM14" s="157">
        <f t="shared" si="12"/>
        <v>12500</v>
      </c>
      <c r="AN14" s="157">
        <f t="shared" si="12"/>
        <v>12500</v>
      </c>
      <c r="AO14" s="157">
        <f t="shared" si="12"/>
        <v>12500</v>
      </c>
      <c r="AP14" s="157">
        <f t="shared" si="12"/>
        <v>12500</v>
      </c>
      <c r="AQ14" s="157">
        <f t="shared" si="12"/>
        <v>12500</v>
      </c>
      <c r="AR14" s="157">
        <f t="shared" si="12"/>
        <v>12500</v>
      </c>
      <c r="AS14" s="157">
        <f t="shared" si="12"/>
        <v>12500</v>
      </c>
      <c r="AT14" s="157">
        <f t="shared" si="12"/>
        <v>12500</v>
      </c>
      <c r="AU14" s="157">
        <f t="shared" si="12"/>
        <v>12500</v>
      </c>
      <c r="AV14" s="157">
        <f t="shared" si="12"/>
        <v>12500</v>
      </c>
      <c r="AW14" s="157">
        <f t="shared" si="12"/>
        <v>12500</v>
      </c>
      <c r="AX14" s="157">
        <f t="shared" si="12"/>
        <v>12500</v>
      </c>
      <c r="AY14" s="157">
        <f t="shared" si="12"/>
        <v>12500</v>
      </c>
      <c r="AZ14" s="157">
        <f t="shared" si="12"/>
        <v>12500</v>
      </c>
      <c r="BA14" s="157">
        <f t="shared" si="12"/>
        <v>12500</v>
      </c>
      <c r="BB14" s="157">
        <f t="shared" si="12"/>
        <v>12500</v>
      </c>
      <c r="BC14" s="157">
        <f t="shared" si="12"/>
        <v>12500</v>
      </c>
      <c r="BD14" s="157">
        <f t="shared" si="12"/>
        <v>12500</v>
      </c>
      <c r="BE14" s="157">
        <f t="shared" si="12"/>
        <v>12500</v>
      </c>
      <c r="BF14" s="157">
        <f t="shared" si="12"/>
        <v>12500</v>
      </c>
      <c r="BG14" s="157">
        <f t="shared" si="12"/>
        <v>12500</v>
      </c>
      <c r="BH14" s="157">
        <f t="shared" si="12"/>
        <v>12500</v>
      </c>
      <c r="BI14" s="174">
        <f t="shared" si="12"/>
        <v>12500</v>
      </c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</row>
    <row r="15" spans="1:129" s="11" customFormat="1" ht="15" thickBot="1" x14ac:dyDescent="0.3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129" ht="15" thickTop="1" x14ac:dyDescent="0.3">
      <c r="A16" s="160" t="s">
        <v>196</v>
      </c>
      <c r="B16" s="159">
        <v>1</v>
      </c>
      <c r="C16" s="159">
        <v>2</v>
      </c>
      <c r="D16" s="159">
        <v>3</v>
      </c>
      <c r="E16" s="159">
        <v>4</v>
      </c>
      <c r="F16" s="159">
        <v>5</v>
      </c>
      <c r="G16" s="159">
        <v>6</v>
      </c>
      <c r="H16" s="159">
        <v>7</v>
      </c>
      <c r="I16" s="159">
        <v>8</v>
      </c>
      <c r="J16" s="159">
        <v>9</v>
      </c>
      <c r="K16" s="159">
        <v>10</v>
      </c>
      <c r="L16" s="159">
        <v>11</v>
      </c>
      <c r="M16" s="159">
        <v>12</v>
      </c>
      <c r="N16" s="159">
        <v>13</v>
      </c>
      <c r="O16" s="159">
        <v>14</v>
      </c>
      <c r="P16" s="159">
        <v>15</v>
      </c>
      <c r="Q16" s="159">
        <v>16</v>
      </c>
      <c r="R16" s="159">
        <v>17</v>
      </c>
      <c r="S16" s="159">
        <v>18</v>
      </c>
      <c r="T16" s="159">
        <v>19</v>
      </c>
      <c r="U16" s="159">
        <v>20</v>
      </c>
      <c r="V16" s="159">
        <v>21</v>
      </c>
      <c r="W16" s="159">
        <v>22</v>
      </c>
      <c r="X16" s="159">
        <v>23</v>
      </c>
      <c r="Y16" s="159">
        <v>24</v>
      </c>
      <c r="Z16" s="159">
        <v>25</v>
      </c>
      <c r="AA16" s="159">
        <v>26</v>
      </c>
      <c r="AB16" s="159">
        <v>27</v>
      </c>
      <c r="AC16" s="159">
        <v>28</v>
      </c>
      <c r="AD16" s="159">
        <v>29</v>
      </c>
      <c r="AE16" s="159">
        <v>30</v>
      </c>
      <c r="AF16" s="159">
        <v>31</v>
      </c>
      <c r="AG16" s="159">
        <v>32</v>
      </c>
      <c r="AH16" s="159">
        <v>33</v>
      </c>
      <c r="AI16" s="159">
        <v>34</v>
      </c>
      <c r="AJ16" s="159">
        <v>35</v>
      </c>
      <c r="AK16" s="159">
        <v>36</v>
      </c>
      <c r="AL16" s="159">
        <v>37</v>
      </c>
      <c r="AM16" s="159">
        <v>38</v>
      </c>
      <c r="AN16" s="159">
        <v>39</v>
      </c>
      <c r="AO16" s="159">
        <v>40</v>
      </c>
      <c r="AP16" s="159">
        <v>41</v>
      </c>
      <c r="AQ16" s="159">
        <v>42</v>
      </c>
      <c r="AR16" s="159">
        <v>43</v>
      </c>
      <c r="AS16" s="159">
        <v>44</v>
      </c>
      <c r="AT16" s="159">
        <v>45</v>
      </c>
      <c r="AU16" s="159">
        <v>46</v>
      </c>
      <c r="AV16" s="159">
        <v>47</v>
      </c>
      <c r="AW16" s="159">
        <v>48</v>
      </c>
      <c r="AX16" s="159">
        <v>49</v>
      </c>
      <c r="AY16" s="159">
        <v>50</v>
      </c>
      <c r="AZ16" s="159">
        <v>51</v>
      </c>
      <c r="BA16" s="159">
        <v>52</v>
      </c>
      <c r="BB16" s="159">
        <v>53</v>
      </c>
      <c r="BC16" s="159">
        <v>54</v>
      </c>
      <c r="BD16" s="159">
        <v>55</v>
      </c>
      <c r="BE16" s="159">
        <v>56</v>
      </c>
      <c r="BF16" s="159">
        <v>57</v>
      </c>
      <c r="BG16" s="159">
        <v>58</v>
      </c>
      <c r="BH16" s="159">
        <v>59</v>
      </c>
      <c r="BI16" s="159">
        <v>60</v>
      </c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</row>
    <row r="17" spans="1:129" x14ac:dyDescent="0.3">
      <c r="A17" s="62" t="str">
        <f>Premissas!A77</f>
        <v>Concessão do espaço para loja esportiva [R$]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09">
        <f>Premissas!B77/6</f>
        <v>2000</v>
      </c>
      <c r="H17" s="1">
        <f t="shared" ref="H17:M17" si="13">G17</f>
        <v>2000</v>
      </c>
      <c r="I17" s="1">
        <f t="shared" si="13"/>
        <v>2000</v>
      </c>
      <c r="J17" s="1">
        <f t="shared" si="13"/>
        <v>2000</v>
      </c>
      <c r="K17" s="1">
        <f t="shared" si="13"/>
        <v>2000</v>
      </c>
      <c r="L17" s="1">
        <f t="shared" si="13"/>
        <v>2000</v>
      </c>
      <c r="M17" s="1">
        <f t="shared" si="13"/>
        <v>2000</v>
      </c>
      <c r="N17" s="109">
        <f>Premissas!C77/6</f>
        <v>6000</v>
      </c>
      <c r="O17" s="1">
        <f>N17</f>
        <v>6000</v>
      </c>
      <c r="P17" s="1">
        <f t="shared" ref="P17:Y17" si="14">O17</f>
        <v>6000</v>
      </c>
      <c r="Q17" s="1">
        <f t="shared" si="14"/>
        <v>6000</v>
      </c>
      <c r="R17" s="1">
        <f t="shared" si="14"/>
        <v>6000</v>
      </c>
      <c r="S17" s="1">
        <f t="shared" si="14"/>
        <v>6000</v>
      </c>
      <c r="T17" s="1">
        <f t="shared" si="14"/>
        <v>6000</v>
      </c>
      <c r="U17" s="1">
        <f t="shared" si="14"/>
        <v>6000</v>
      </c>
      <c r="V17" s="1">
        <f t="shared" si="14"/>
        <v>6000</v>
      </c>
      <c r="W17" s="1">
        <f t="shared" si="14"/>
        <v>6000</v>
      </c>
      <c r="X17" s="1">
        <f t="shared" si="14"/>
        <v>6000</v>
      </c>
      <c r="Y17" s="1">
        <f t="shared" si="14"/>
        <v>6000</v>
      </c>
      <c r="Z17" s="109">
        <f>Premissas!D77/6</f>
        <v>7000</v>
      </c>
      <c r="AA17" s="1">
        <f>Z17</f>
        <v>7000</v>
      </c>
      <c r="AB17" s="1">
        <f t="shared" ref="AB17:AK17" si="15">AA17</f>
        <v>7000</v>
      </c>
      <c r="AC17" s="1">
        <f t="shared" si="15"/>
        <v>7000</v>
      </c>
      <c r="AD17" s="1">
        <f t="shared" si="15"/>
        <v>7000</v>
      </c>
      <c r="AE17" s="1">
        <f t="shared" si="15"/>
        <v>7000</v>
      </c>
      <c r="AF17" s="1">
        <f t="shared" si="15"/>
        <v>7000</v>
      </c>
      <c r="AG17" s="1">
        <f t="shared" si="15"/>
        <v>7000</v>
      </c>
      <c r="AH17" s="1">
        <f t="shared" si="15"/>
        <v>7000</v>
      </c>
      <c r="AI17" s="1">
        <f t="shared" si="15"/>
        <v>7000</v>
      </c>
      <c r="AJ17" s="1">
        <f t="shared" si="15"/>
        <v>7000</v>
      </c>
      <c r="AK17" s="1">
        <f t="shared" si="15"/>
        <v>7000</v>
      </c>
      <c r="AL17" s="109">
        <f>Premissas!E77/6</f>
        <v>7000</v>
      </c>
      <c r="AM17" s="1">
        <f>AL17</f>
        <v>7000</v>
      </c>
      <c r="AN17" s="1">
        <f t="shared" ref="AN17:AW17" si="16">AM17</f>
        <v>7000</v>
      </c>
      <c r="AO17" s="1">
        <f t="shared" si="16"/>
        <v>7000</v>
      </c>
      <c r="AP17" s="1">
        <f t="shared" si="16"/>
        <v>7000</v>
      </c>
      <c r="AQ17" s="1">
        <f t="shared" si="16"/>
        <v>7000</v>
      </c>
      <c r="AR17" s="1">
        <f t="shared" si="16"/>
        <v>7000</v>
      </c>
      <c r="AS17" s="1">
        <f t="shared" si="16"/>
        <v>7000</v>
      </c>
      <c r="AT17" s="1">
        <f t="shared" si="16"/>
        <v>7000</v>
      </c>
      <c r="AU17" s="1">
        <f t="shared" si="16"/>
        <v>7000</v>
      </c>
      <c r="AV17" s="1">
        <f t="shared" si="16"/>
        <v>7000</v>
      </c>
      <c r="AW17" s="1">
        <f t="shared" si="16"/>
        <v>7000</v>
      </c>
      <c r="AX17" s="109">
        <f>Premissas!F77/6</f>
        <v>7000</v>
      </c>
      <c r="AY17" s="1">
        <f>AX17</f>
        <v>7000</v>
      </c>
      <c r="AZ17" s="1">
        <f t="shared" ref="AZ17:BI17" si="17">AY17</f>
        <v>7000</v>
      </c>
      <c r="BA17" s="1">
        <f t="shared" si="17"/>
        <v>7000</v>
      </c>
      <c r="BB17" s="1">
        <f t="shared" si="17"/>
        <v>7000</v>
      </c>
      <c r="BC17" s="1">
        <f t="shared" si="17"/>
        <v>7000</v>
      </c>
      <c r="BD17" s="1">
        <f t="shared" si="17"/>
        <v>7000</v>
      </c>
      <c r="BE17" s="1">
        <f t="shared" si="17"/>
        <v>7000</v>
      </c>
      <c r="BF17" s="1">
        <f t="shared" si="17"/>
        <v>7000</v>
      </c>
      <c r="BG17" s="1">
        <f t="shared" si="17"/>
        <v>7000</v>
      </c>
      <c r="BH17" s="1">
        <f t="shared" si="17"/>
        <v>7000</v>
      </c>
      <c r="BI17" s="1">
        <f t="shared" si="17"/>
        <v>7000</v>
      </c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</row>
    <row r="18" spans="1:129" x14ac:dyDescent="0.3">
      <c r="A18" s="62" t="str">
        <f>Premissas!A78</f>
        <v>Concessão do espaço para restaurante/lanchonete [R$]</v>
      </c>
      <c r="B18" s="1"/>
      <c r="C18" s="1"/>
      <c r="D18" s="1"/>
      <c r="E18" s="1"/>
      <c r="F18" s="1"/>
      <c r="G18" s="109">
        <f>Premissas!B78/6</f>
        <v>3000</v>
      </c>
      <c r="H18" s="1">
        <f t="shared" ref="H18" si="18">G18</f>
        <v>3000</v>
      </c>
      <c r="I18" s="1">
        <f t="shared" ref="I18" si="19">H18</f>
        <v>3000</v>
      </c>
      <c r="J18" s="1">
        <f t="shared" ref="J18" si="20">I18</f>
        <v>3000</v>
      </c>
      <c r="K18" s="1">
        <f t="shared" ref="K18" si="21">J18</f>
        <v>3000</v>
      </c>
      <c r="L18" s="1">
        <f t="shared" ref="L18" si="22">K18</f>
        <v>3000</v>
      </c>
      <c r="M18" s="1">
        <f t="shared" ref="M18" si="23">L18</f>
        <v>3000</v>
      </c>
      <c r="N18" s="109">
        <f>Premissas!C78/6</f>
        <v>6666.666666666667</v>
      </c>
      <c r="O18" s="1">
        <f>N18</f>
        <v>6666.666666666667</v>
      </c>
      <c r="P18" s="1">
        <f t="shared" ref="P18" si="24">O18</f>
        <v>6666.666666666667</v>
      </c>
      <c r="Q18" s="1">
        <f t="shared" ref="Q18" si="25">P18</f>
        <v>6666.666666666667</v>
      </c>
      <c r="R18" s="1">
        <f t="shared" ref="R18" si="26">Q18</f>
        <v>6666.666666666667</v>
      </c>
      <c r="S18" s="1">
        <f t="shared" ref="S18" si="27">R18</f>
        <v>6666.666666666667</v>
      </c>
      <c r="T18" s="1">
        <f t="shared" ref="T18" si="28">S18</f>
        <v>6666.666666666667</v>
      </c>
      <c r="U18" s="1">
        <f t="shared" ref="U18" si="29">T18</f>
        <v>6666.666666666667</v>
      </c>
      <c r="V18" s="1">
        <f t="shared" ref="V18" si="30">U18</f>
        <v>6666.666666666667</v>
      </c>
      <c r="W18" s="1">
        <f t="shared" ref="W18" si="31">V18</f>
        <v>6666.666666666667</v>
      </c>
      <c r="X18" s="1">
        <f t="shared" ref="X18" si="32">W18</f>
        <v>6666.666666666667</v>
      </c>
      <c r="Y18" s="1">
        <f t="shared" ref="Y18" si="33">X18</f>
        <v>6666.666666666667</v>
      </c>
      <c r="Z18" s="109">
        <f>Premissas!D78/6</f>
        <v>8000</v>
      </c>
      <c r="AA18" s="1">
        <f>Z18</f>
        <v>8000</v>
      </c>
      <c r="AB18" s="1">
        <f t="shared" ref="AB18" si="34">AA18</f>
        <v>8000</v>
      </c>
      <c r="AC18" s="1">
        <f t="shared" ref="AC18" si="35">AB18</f>
        <v>8000</v>
      </c>
      <c r="AD18" s="1">
        <f t="shared" ref="AD18" si="36">AC18</f>
        <v>8000</v>
      </c>
      <c r="AE18" s="1">
        <f t="shared" ref="AE18" si="37">AD18</f>
        <v>8000</v>
      </c>
      <c r="AF18" s="1">
        <f t="shared" ref="AF18" si="38">AE18</f>
        <v>8000</v>
      </c>
      <c r="AG18" s="1">
        <f t="shared" ref="AG18" si="39">AF18</f>
        <v>8000</v>
      </c>
      <c r="AH18" s="1">
        <f t="shared" ref="AH18" si="40">AG18</f>
        <v>8000</v>
      </c>
      <c r="AI18" s="1">
        <f t="shared" ref="AI18" si="41">AH18</f>
        <v>8000</v>
      </c>
      <c r="AJ18" s="1">
        <f t="shared" ref="AJ18" si="42">AI18</f>
        <v>8000</v>
      </c>
      <c r="AK18" s="1">
        <f t="shared" ref="AK18" si="43">AJ18</f>
        <v>8000</v>
      </c>
      <c r="AL18" s="109">
        <f>Premissas!E78/6</f>
        <v>8000</v>
      </c>
      <c r="AM18" s="1">
        <f>AL18</f>
        <v>8000</v>
      </c>
      <c r="AN18" s="1">
        <f t="shared" ref="AN18" si="44">AM18</f>
        <v>8000</v>
      </c>
      <c r="AO18" s="1">
        <f t="shared" ref="AO18" si="45">AN18</f>
        <v>8000</v>
      </c>
      <c r="AP18" s="1">
        <f t="shared" ref="AP18" si="46">AO18</f>
        <v>8000</v>
      </c>
      <c r="AQ18" s="1">
        <f t="shared" ref="AQ18" si="47">AP18</f>
        <v>8000</v>
      </c>
      <c r="AR18" s="1">
        <f t="shared" ref="AR18" si="48">AQ18</f>
        <v>8000</v>
      </c>
      <c r="AS18" s="1">
        <f t="shared" ref="AS18" si="49">AR18</f>
        <v>8000</v>
      </c>
      <c r="AT18" s="1">
        <f t="shared" ref="AT18" si="50">AS18</f>
        <v>8000</v>
      </c>
      <c r="AU18" s="1">
        <f t="shared" ref="AU18" si="51">AT18</f>
        <v>8000</v>
      </c>
      <c r="AV18" s="1">
        <f t="shared" ref="AV18" si="52">AU18</f>
        <v>8000</v>
      </c>
      <c r="AW18" s="1">
        <f t="shared" ref="AW18" si="53">AV18</f>
        <v>8000</v>
      </c>
      <c r="AX18" s="109">
        <f>Premissas!F78/6</f>
        <v>8000</v>
      </c>
      <c r="AY18" s="1">
        <f>AX18</f>
        <v>8000</v>
      </c>
      <c r="AZ18" s="1">
        <f t="shared" ref="AZ18" si="54">AY18</f>
        <v>8000</v>
      </c>
      <c r="BA18" s="1">
        <f t="shared" ref="BA18" si="55">AZ18</f>
        <v>8000</v>
      </c>
      <c r="BB18" s="1">
        <f t="shared" ref="BB18" si="56">BA18</f>
        <v>8000</v>
      </c>
      <c r="BC18" s="1">
        <f t="shared" ref="BC18" si="57">BB18</f>
        <v>8000</v>
      </c>
      <c r="BD18" s="1">
        <f t="shared" ref="BD18" si="58">BC18</f>
        <v>8000</v>
      </c>
      <c r="BE18" s="1">
        <f t="shared" ref="BE18" si="59">BD18</f>
        <v>8000</v>
      </c>
      <c r="BF18" s="1">
        <f t="shared" ref="BF18" si="60">BE18</f>
        <v>8000</v>
      </c>
      <c r="BG18" s="1">
        <f t="shared" ref="BG18" si="61">BF18</f>
        <v>8000</v>
      </c>
      <c r="BH18" s="1">
        <f t="shared" ref="BH18" si="62">BG18</f>
        <v>8000</v>
      </c>
      <c r="BI18" s="1">
        <f t="shared" ref="BI18" si="63">BH18</f>
        <v>8000</v>
      </c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</row>
    <row r="19" spans="1:129" x14ac:dyDescent="0.3">
      <c r="A19" s="160" t="s">
        <v>2</v>
      </c>
      <c r="B19" s="161">
        <f>B17</f>
        <v>0</v>
      </c>
      <c r="C19" s="161">
        <f>C17</f>
        <v>0</v>
      </c>
      <c r="D19" s="161">
        <f>D17</f>
        <v>0</v>
      </c>
      <c r="E19" s="161">
        <f>E17</f>
        <v>0</v>
      </c>
      <c r="F19" s="161">
        <f>F17</f>
        <v>0</v>
      </c>
      <c r="G19" s="161">
        <f t="shared" ref="G19:AL19" si="64">SUM(G17:G18)</f>
        <v>5000</v>
      </c>
      <c r="H19" s="161">
        <f t="shared" si="64"/>
        <v>5000</v>
      </c>
      <c r="I19" s="161">
        <f t="shared" si="64"/>
        <v>5000</v>
      </c>
      <c r="J19" s="161">
        <f t="shared" si="64"/>
        <v>5000</v>
      </c>
      <c r="K19" s="161">
        <f t="shared" si="64"/>
        <v>5000</v>
      </c>
      <c r="L19" s="161">
        <f t="shared" si="64"/>
        <v>5000</v>
      </c>
      <c r="M19" s="161">
        <f t="shared" si="64"/>
        <v>5000</v>
      </c>
      <c r="N19" s="161">
        <f t="shared" si="64"/>
        <v>12666.666666666668</v>
      </c>
      <c r="O19" s="161">
        <f t="shared" si="64"/>
        <v>12666.666666666668</v>
      </c>
      <c r="P19" s="161">
        <f t="shared" si="64"/>
        <v>12666.666666666668</v>
      </c>
      <c r="Q19" s="161">
        <f t="shared" si="64"/>
        <v>12666.666666666668</v>
      </c>
      <c r="R19" s="161">
        <f t="shared" si="64"/>
        <v>12666.666666666668</v>
      </c>
      <c r="S19" s="161">
        <f t="shared" si="64"/>
        <v>12666.666666666668</v>
      </c>
      <c r="T19" s="161">
        <f t="shared" si="64"/>
        <v>12666.666666666668</v>
      </c>
      <c r="U19" s="161">
        <f t="shared" si="64"/>
        <v>12666.666666666668</v>
      </c>
      <c r="V19" s="161">
        <f t="shared" si="64"/>
        <v>12666.666666666668</v>
      </c>
      <c r="W19" s="161">
        <f t="shared" si="64"/>
        <v>12666.666666666668</v>
      </c>
      <c r="X19" s="161">
        <f t="shared" si="64"/>
        <v>12666.666666666668</v>
      </c>
      <c r="Y19" s="161">
        <f t="shared" si="64"/>
        <v>12666.666666666668</v>
      </c>
      <c r="Z19" s="161">
        <f t="shared" si="64"/>
        <v>15000</v>
      </c>
      <c r="AA19" s="161">
        <f t="shared" si="64"/>
        <v>15000</v>
      </c>
      <c r="AB19" s="161">
        <f t="shared" si="64"/>
        <v>15000</v>
      </c>
      <c r="AC19" s="161">
        <f t="shared" si="64"/>
        <v>15000</v>
      </c>
      <c r="AD19" s="161">
        <f t="shared" si="64"/>
        <v>15000</v>
      </c>
      <c r="AE19" s="161">
        <f t="shared" si="64"/>
        <v>15000</v>
      </c>
      <c r="AF19" s="161">
        <f t="shared" si="64"/>
        <v>15000</v>
      </c>
      <c r="AG19" s="161">
        <f t="shared" si="64"/>
        <v>15000</v>
      </c>
      <c r="AH19" s="161">
        <f t="shared" si="64"/>
        <v>15000</v>
      </c>
      <c r="AI19" s="161">
        <f t="shared" si="64"/>
        <v>15000</v>
      </c>
      <c r="AJ19" s="161">
        <f t="shared" si="64"/>
        <v>15000</v>
      </c>
      <c r="AK19" s="161">
        <f t="shared" si="64"/>
        <v>15000</v>
      </c>
      <c r="AL19" s="161">
        <f t="shared" si="64"/>
        <v>15000</v>
      </c>
      <c r="AM19" s="161">
        <f t="shared" ref="AM19:BI19" si="65">SUM(AM17:AM18)</f>
        <v>15000</v>
      </c>
      <c r="AN19" s="161">
        <f t="shared" si="65"/>
        <v>15000</v>
      </c>
      <c r="AO19" s="161">
        <f t="shared" si="65"/>
        <v>15000</v>
      </c>
      <c r="AP19" s="161">
        <f t="shared" si="65"/>
        <v>15000</v>
      </c>
      <c r="AQ19" s="161">
        <f t="shared" si="65"/>
        <v>15000</v>
      </c>
      <c r="AR19" s="161">
        <f t="shared" si="65"/>
        <v>15000</v>
      </c>
      <c r="AS19" s="161">
        <f t="shared" si="65"/>
        <v>15000</v>
      </c>
      <c r="AT19" s="161">
        <f t="shared" si="65"/>
        <v>15000</v>
      </c>
      <c r="AU19" s="161">
        <f t="shared" si="65"/>
        <v>15000</v>
      </c>
      <c r="AV19" s="161">
        <f t="shared" si="65"/>
        <v>15000</v>
      </c>
      <c r="AW19" s="161">
        <f t="shared" si="65"/>
        <v>15000</v>
      </c>
      <c r="AX19" s="161">
        <f t="shared" si="65"/>
        <v>15000</v>
      </c>
      <c r="AY19" s="161">
        <f t="shared" si="65"/>
        <v>15000</v>
      </c>
      <c r="AZ19" s="161">
        <f t="shared" si="65"/>
        <v>15000</v>
      </c>
      <c r="BA19" s="161">
        <f t="shared" si="65"/>
        <v>15000</v>
      </c>
      <c r="BB19" s="161">
        <f t="shared" si="65"/>
        <v>15000</v>
      </c>
      <c r="BC19" s="161">
        <f t="shared" si="65"/>
        <v>15000</v>
      </c>
      <c r="BD19" s="161">
        <f t="shared" si="65"/>
        <v>15000</v>
      </c>
      <c r="BE19" s="161">
        <f t="shared" si="65"/>
        <v>15000</v>
      </c>
      <c r="BF19" s="161">
        <f t="shared" si="65"/>
        <v>15000</v>
      </c>
      <c r="BG19" s="161">
        <f t="shared" si="65"/>
        <v>15000</v>
      </c>
      <c r="BH19" s="161">
        <f t="shared" si="65"/>
        <v>15000</v>
      </c>
      <c r="BI19" s="161">
        <f t="shared" si="65"/>
        <v>15000</v>
      </c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</row>
    <row r="20" spans="1:129" x14ac:dyDescent="0.3"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</row>
    <row r="21" spans="1:129" s="248" customFormat="1" x14ac:dyDescent="0.3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</row>
    <row r="22" spans="1:129" x14ac:dyDescent="0.3">
      <c r="A22" s="160" t="s">
        <v>42</v>
      </c>
      <c r="B22" s="161">
        <f t="shared" ref="B22:AG22" si="66">B6+B14+B19</f>
        <v>0</v>
      </c>
      <c r="C22" s="161">
        <f t="shared" si="66"/>
        <v>0</v>
      </c>
      <c r="D22" s="161">
        <f t="shared" si="66"/>
        <v>0</v>
      </c>
      <c r="E22" s="161">
        <f t="shared" si="66"/>
        <v>0</v>
      </c>
      <c r="F22" s="161">
        <f t="shared" si="66"/>
        <v>0</v>
      </c>
      <c r="G22" s="161">
        <f t="shared" si="66"/>
        <v>167038.66666666666</v>
      </c>
      <c r="H22" s="161">
        <f t="shared" si="66"/>
        <v>167038.66666666666</v>
      </c>
      <c r="I22" s="161">
        <f t="shared" si="66"/>
        <v>248724.66666666666</v>
      </c>
      <c r="J22" s="161">
        <f t="shared" si="66"/>
        <v>326410.66666666669</v>
      </c>
      <c r="K22" s="161">
        <f t="shared" si="66"/>
        <v>404096.66666666669</v>
      </c>
      <c r="L22" s="161">
        <f t="shared" si="66"/>
        <v>481782.66666666669</v>
      </c>
      <c r="M22" s="161">
        <f t="shared" si="66"/>
        <v>558802</v>
      </c>
      <c r="N22" s="161">
        <f t="shared" si="66"/>
        <v>642488</v>
      </c>
      <c r="O22" s="161">
        <f t="shared" si="66"/>
        <v>720174</v>
      </c>
      <c r="P22" s="161">
        <f t="shared" si="66"/>
        <v>797860</v>
      </c>
      <c r="Q22" s="161">
        <f t="shared" si="66"/>
        <v>797860</v>
      </c>
      <c r="R22" s="161">
        <f t="shared" si="66"/>
        <v>797860</v>
      </c>
      <c r="S22" s="161">
        <f t="shared" si="66"/>
        <v>797860</v>
      </c>
      <c r="T22" s="161">
        <f t="shared" si="66"/>
        <v>797860</v>
      </c>
      <c r="U22" s="161">
        <f t="shared" si="66"/>
        <v>797860</v>
      </c>
      <c r="V22" s="161">
        <f t="shared" si="66"/>
        <v>797860</v>
      </c>
      <c r="W22" s="161">
        <f t="shared" si="66"/>
        <v>797860</v>
      </c>
      <c r="X22" s="161">
        <f t="shared" si="66"/>
        <v>797860</v>
      </c>
      <c r="Y22" s="161">
        <f t="shared" si="66"/>
        <v>797860</v>
      </c>
      <c r="Z22" s="161">
        <f t="shared" si="66"/>
        <v>913444.09166666667</v>
      </c>
      <c r="AA22" s="161">
        <f t="shared" si="66"/>
        <v>913444.09166666667</v>
      </c>
      <c r="AB22" s="161">
        <f t="shared" si="66"/>
        <v>913444.09166666667</v>
      </c>
      <c r="AC22" s="161">
        <f t="shared" si="66"/>
        <v>913444.09166666667</v>
      </c>
      <c r="AD22" s="161">
        <f t="shared" si="66"/>
        <v>913444.09166666667</v>
      </c>
      <c r="AE22" s="161">
        <f t="shared" si="66"/>
        <v>913444.09166666667</v>
      </c>
      <c r="AF22" s="161">
        <f t="shared" si="66"/>
        <v>913444.09166666667</v>
      </c>
      <c r="AG22" s="161">
        <f t="shared" si="66"/>
        <v>913444.09166666667</v>
      </c>
      <c r="AH22" s="161">
        <f t="shared" ref="AH22:BI22" si="67">AH6+AH14+AH19</f>
        <v>913444.09166666667</v>
      </c>
      <c r="AI22" s="161">
        <f t="shared" si="67"/>
        <v>913444.09166666667</v>
      </c>
      <c r="AJ22" s="161">
        <f t="shared" si="67"/>
        <v>913444.09166666667</v>
      </c>
      <c r="AK22" s="161">
        <f t="shared" si="67"/>
        <v>913444.09166666667</v>
      </c>
      <c r="AL22" s="161">
        <f t="shared" si="67"/>
        <v>1046335.7054166665</v>
      </c>
      <c r="AM22" s="161">
        <f t="shared" si="67"/>
        <v>1046335.7054166665</v>
      </c>
      <c r="AN22" s="161">
        <f t="shared" si="67"/>
        <v>1046335.7054166665</v>
      </c>
      <c r="AO22" s="161">
        <f t="shared" si="67"/>
        <v>1046335.7054166665</v>
      </c>
      <c r="AP22" s="161">
        <f t="shared" si="67"/>
        <v>1046335.7054166665</v>
      </c>
      <c r="AQ22" s="161">
        <f t="shared" si="67"/>
        <v>1046335.7054166665</v>
      </c>
      <c r="AR22" s="161">
        <f t="shared" si="67"/>
        <v>1046335.7054166665</v>
      </c>
      <c r="AS22" s="161">
        <f t="shared" si="67"/>
        <v>1046335.7054166665</v>
      </c>
      <c r="AT22" s="161">
        <f t="shared" si="67"/>
        <v>1046335.7054166665</v>
      </c>
      <c r="AU22" s="161">
        <f t="shared" si="67"/>
        <v>1046335.7054166665</v>
      </c>
      <c r="AV22" s="161">
        <f t="shared" si="67"/>
        <v>1046335.7054166665</v>
      </c>
      <c r="AW22" s="161">
        <f t="shared" si="67"/>
        <v>1046335.7054166665</v>
      </c>
      <c r="AX22" s="161">
        <f t="shared" si="67"/>
        <v>1199161.0612291663</v>
      </c>
      <c r="AY22" s="161">
        <f t="shared" si="67"/>
        <v>1199161.0612291663</v>
      </c>
      <c r="AZ22" s="161">
        <f t="shared" si="67"/>
        <v>1199161.0612291663</v>
      </c>
      <c r="BA22" s="161">
        <f t="shared" si="67"/>
        <v>1199161.0612291663</v>
      </c>
      <c r="BB22" s="161">
        <f t="shared" si="67"/>
        <v>1199161.0612291663</v>
      </c>
      <c r="BC22" s="161">
        <f t="shared" si="67"/>
        <v>1199161.0612291663</v>
      </c>
      <c r="BD22" s="161">
        <f t="shared" si="67"/>
        <v>1199161.0612291663</v>
      </c>
      <c r="BE22" s="161">
        <f t="shared" si="67"/>
        <v>1199161.0612291663</v>
      </c>
      <c r="BF22" s="161">
        <f t="shared" si="67"/>
        <v>1199161.0612291663</v>
      </c>
      <c r="BG22" s="161">
        <f t="shared" si="67"/>
        <v>1199161.0612291663</v>
      </c>
      <c r="BH22" s="161">
        <f t="shared" si="67"/>
        <v>1199161.0612291663</v>
      </c>
      <c r="BI22" s="161">
        <f t="shared" si="67"/>
        <v>1199161.0612291663</v>
      </c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</row>
    <row r="23" spans="1:129" s="11" customFormat="1" x14ac:dyDescent="0.3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</row>
    <row r="24" spans="1:129" s="249" customFormat="1" x14ac:dyDescent="0.3">
      <c r="A24" s="162" t="s">
        <v>23</v>
      </c>
      <c r="B24" s="163" t="s">
        <v>33</v>
      </c>
      <c r="C24" s="163" t="s">
        <v>34</v>
      </c>
      <c r="D24" s="163" t="s">
        <v>35</v>
      </c>
      <c r="E24" s="163" t="s">
        <v>36</v>
      </c>
      <c r="F24" s="163" t="s">
        <v>37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</row>
    <row r="25" spans="1:129" x14ac:dyDescent="0.3">
      <c r="A25" s="14" t="str">
        <f>A4</f>
        <v>Ingresso e uso dos equipamentos</v>
      </c>
      <c r="B25" s="17">
        <f>SUM(B6:M6)</f>
        <v>2252894</v>
      </c>
      <c r="C25" s="17">
        <f>SUM(N6:Y6)</f>
        <v>9089262</v>
      </c>
      <c r="D25" s="17">
        <f>SUM(Z6:AK6)</f>
        <v>10631329.1</v>
      </c>
      <c r="E25" s="17">
        <f>SUM(AL6:AW6)</f>
        <v>12226028.464999998</v>
      </c>
      <c r="F25" s="17">
        <f>SUM(AX6:BI6)</f>
        <v>14059932.734749993</v>
      </c>
    </row>
    <row r="26" spans="1:129" x14ac:dyDescent="0.3">
      <c r="A26" s="14" t="str">
        <f>A8</f>
        <v>Patrocínio publicitário dos espaços</v>
      </c>
      <c r="B26" s="17">
        <f>SUM(B14:M14)</f>
        <v>66000</v>
      </c>
      <c r="C26" s="17">
        <f>SUM(N14:Y14)</f>
        <v>99999.999999999985</v>
      </c>
      <c r="D26" s="17">
        <f>SUM(Z14:AK14)</f>
        <v>150000</v>
      </c>
      <c r="E26" s="17">
        <f>SUM(AL14:AW14)</f>
        <v>150000</v>
      </c>
      <c r="F26" s="17">
        <f>SUM(AX14:BI14)</f>
        <v>150000</v>
      </c>
      <c r="G26" s="18"/>
      <c r="H26" s="18"/>
    </row>
    <row r="27" spans="1:129" x14ac:dyDescent="0.3">
      <c r="A27" s="14" t="str">
        <f>A16</f>
        <v>Aluguel de espaços e serviços</v>
      </c>
      <c r="B27" s="17">
        <f>SUM(B19:M19)</f>
        <v>35000</v>
      </c>
      <c r="C27" s="17">
        <f>SUM(N19:Y19)</f>
        <v>152000.00000000003</v>
      </c>
      <c r="D27" s="17">
        <f>SUM(Z19:AK19)</f>
        <v>180000</v>
      </c>
      <c r="E27" s="17">
        <f>SUM(AL19:AW19)</f>
        <v>180000</v>
      </c>
      <c r="F27" s="17">
        <f>SUM(AX19:BI19)</f>
        <v>180000</v>
      </c>
      <c r="G27" s="18"/>
      <c r="H27" s="18"/>
    </row>
    <row r="28" spans="1:129" x14ac:dyDescent="0.3">
      <c r="A28" s="160" t="s">
        <v>43</v>
      </c>
      <c r="B28" s="164">
        <f>SUM(B22:M22)</f>
        <v>2353894</v>
      </c>
      <c r="C28" s="164">
        <f>SUM(N22:Y22)</f>
        <v>9341262</v>
      </c>
      <c r="D28" s="164">
        <f>SUM(Z22:AK22)</f>
        <v>10961329.1</v>
      </c>
      <c r="E28" s="164">
        <f>SUM(AL22:AW22)</f>
        <v>12556028.464999998</v>
      </c>
      <c r="F28" s="164">
        <f>SUM(AX22:BI22)</f>
        <v>14389932.734749993</v>
      </c>
      <c r="G28" s="18"/>
      <c r="H28" s="18"/>
    </row>
    <row r="29" spans="1:129" x14ac:dyDescent="0.3">
      <c r="I29" s="36"/>
      <c r="J29" s="36"/>
      <c r="K29" s="36"/>
      <c r="L29" s="36"/>
      <c r="M29" s="36"/>
      <c r="N29" s="36"/>
      <c r="O29" s="36"/>
      <c r="P29" s="36"/>
      <c r="Q29" s="36"/>
    </row>
    <row r="30" spans="1:129" x14ac:dyDescent="0.3">
      <c r="I30" s="36"/>
      <c r="J30" s="36"/>
      <c r="K30" s="36"/>
      <c r="L30" s="36"/>
      <c r="M30" s="36"/>
      <c r="N30" s="36"/>
      <c r="O30" s="36"/>
      <c r="P30" s="36"/>
      <c r="Q30" s="36"/>
    </row>
    <row r="31" spans="1:129" ht="15" customHeight="1" x14ac:dyDescent="0.3">
      <c r="I31" s="36"/>
      <c r="J31" s="36"/>
      <c r="K31" s="36"/>
      <c r="L31" s="36"/>
      <c r="M31" s="36"/>
      <c r="N31" s="36"/>
      <c r="O31" s="36"/>
      <c r="P31" s="36"/>
      <c r="Q31" s="36"/>
      <c r="R31" s="260"/>
      <c r="S31" s="260"/>
      <c r="T31" s="11"/>
      <c r="U31" s="11"/>
      <c r="V31" s="11"/>
    </row>
    <row r="32" spans="1:129" ht="15" customHeight="1" x14ac:dyDescent="0.3">
      <c r="I32" s="36"/>
      <c r="J32" s="36"/>
      <c r="K32" s="36"/>
      <c r="L32" s="36"/>
      <c r="M32" s="36"/>
      <c r="N32" s="36"/>
      <c r="O32" s="36"/>
      <c r="P32" s="36"/>
      <c r="Q32" s="36"/>
      <c r="R32" s="260"/>
      <c r="S32" s="260"/>
      <c r="T32" s="11"/>
      <c r="U32" s="11"/>
      <c r="V32" s="11"/>
    </row>
    <row r="33" spans="9:22" x14ac:dyDescent="0.3">
      <c r="I33" s="36"/>
      <c r="J33" s="36"/>
      <c r="K33" s="36"/>
      <c r="L33" s="36"/>
      <c r="M33" s="36"/>
      <c r="N33" s="36"/>
      <c r="O33" s="36"/>
      <c r="P33" s="36"/>
      <c r="Q33" s="36"/>
      <c r="R33" s="10"/>
      <c r="S33" s="9"/>
      <c r="T33" s="11"/>
      <c r="U33" s="11"/>
      <c r="V33" s="11"/>
    </row>
    <row r="34" spans="9:22" x14ac:dyDescent="0.3">
      <c r="I34" s="36"/>
      <c r="J34" s="36"/>
      <c r="K34" s="36"/>
      <c r="L34" s="36"/>
      <c r="M34" s="36"/>
      <c r="N34" s="36"/>
      <c r="O34" s="36"/>
      <c r="P34" s="36"/>
      <c r="Q34" s="36"/>
      <c r="R34" s="10"/>
      <c r="S34" s="9"/>
      <c r="T34" s="11"/>
      <c r="U34" s="11"/>
      <c r="V34" s="11"/>
    </row>
    <row r="35" spans="9:22" x14ac:dyDescent="0.3">
      <c r="I35" s="36"/>
      <c r="J35" s="36"/>
      <c r="K35" s="36"/>
      <c r="L35" s="36"/>
      <c r="M35" s="36"/>
      <c r="N35" s="36"/>
      <c r="O35" s="36"/>
      <c r="P35" s="36"/>
      <c r="Q35" s="36"/>
      <c r="R35" s="10"/>
      <c r="S35" s="9"/>
      <c r="T35" s="11"/>
      <c r="U35" s="11"/>
      <c r="V35" s="11"/>
    </row>
    <row r="36" spans="9:22" x14ac:dyDescent="0.3">
      <c r="I36" s="36"/>
      <c r="J36" s="36"/>
      <c r="K36" s="36"/>
      <c r="L36" s="36"/>
      <c r="M36" s="36"/>
      <c r="N36" s="36"/>
      <c r="O36" s="36"/>
      <c r="P36" s="36"/>
      <c r="Q36" s="36"/>
      <c r="R36" s="10"/>
      <c r="S36" s="9"/>
      <c r="T36" s="11"/>
      <c r="U36" s="11"/>
      <c r="V36" s="11"/>
    </row>
    <row r="37" spans="9:22" x14ac:dyDescent="0.3">
      <c r="I37" s="36"/>
      <c r="J37" s="36"/>
      <c r="K37" s="36"/>
      <c r="L37" s="36"/>
      <c r="M37" s="36"/>
      <c r="N37" s="36"/>
      <c r="O37" s="36"/>
      <c r="P37" s="36"/>
      <c r="Q37" s="36"/>
      <c r="R37" s="10"/>
      <c r="S37" s="9"/>
      <c r="T37" s="11"/>
      <c r="U37" s="11"/>
      <c r="V37" s="11"/>
    </row>
    <row r="38" spans="9:22" x14ac:dyDescent="0.3">
      <c r="I38" s="36"/>
      <c r="J38" s="36"/>
      <c r="K38" s="36"/>
      <c r="L38" s="36"/>
      <c r="M38" s="36"/>
      <c r="N38" s="36"/>
      <c r="O38" s="36"/>
      <c r="P38" s="36"/>
      <c r="Q38" s="36"/>
      <c r="R38" s="10"/>
      <c r="S38" s="9"/>
      <c r="T38" s="11"/>
      <c r="U38" s="11"/>
      <c r="V38" s="11"/>
    </row>
    <row r="39" spans="9:22" x14ac:dyDescent="0.3"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9"/>
      <c r="T39" s="11"/>
      <c r="U39" s="11"/>
      <c r="V39" s="11"/>
    </row>
    <row r="40" spans="9:22" x14ac:dyDescent="0.3"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9:22" x14ac:dyDescent="0.3"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9:22" x14ac:dyDescent="0.3"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</sheetData>
  <mergeCells count="2">
    <mergeCell ref="S31:S32"/>
    <mergeCell ref="R31:R32"/>
  </mergeCells>
  <pageMargins left="0.7" right="0.7" top="0.75" bottom="0.75" header="0.3" footer="0.3"/>
  <pageSetup paperSize="9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N24"/>
  <sheetViews>
    <sheetView showGridLines="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B1" sqref="B1"/>
    </sheetView>
  </sheetViews>
  <sheetFormatPr defaultColWidth="8.88671875" defaultRowHeight="14.4" x14ac:dyDescent="0.3"/>
  <cols>
    <col min="1" max="1" width="49.88671875" style="8" bestFit="1" customWidth="1"/>
    <col min="2" max="61" width="16.109375" style="8" customWidth="1"/>
    <col min="62" max="62" width="8.88671875" style="8"/>
    <col min="63" max="63" width="11.44140625" style="8" bestFit="1" customWidth="1"/>
    <col min="64" max="79" width="8.88671875" style="8"/>
    <col min="80" max="80" width="11.44140625" style="8" bestFit="1" customWidth="1"/>
    <col min="81" max="16384" width="8.88671875" style="8"/>
  </cols>
  <sheetData>
    <row r="1" spans="1:92" x14ac:dyDescent="0.3">
      <c r="A1" s="71" t="s">
        <v>198</v>
      </c>
      <c r="CH1" s="15"/>
    </row>
    <row r="2" spans="1:92" x14ac:dyDescent="0.3">
      <c r="A2" s="40" t="str">
        <f>CONCATENATE(Company, ": ",start, " -  ",end)</f>
        <v>Extreme Indoor: Mês 1 -  Mês 60</v>
      </c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</row>
    <row r="3" spans="1:92" ht="15" thickBot="1" x14ac:dyDescent="0.35"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</row>
    <row r="4" spans="1:92" ht="15" thickTop="1" x14ac:dyDescent="0.3">
      <c r="A4" s="175" t="s">
        <v>73</v>
      </c>
      <c r="B4" s="176">
        <v>1</v>
      </c>
      <c r="C4" s="176">
        <v>2</v>
      </c>
      <c r="D4" s="176">
        <v>3</v>
      </c>
      <c r="E4" s="176">
        <v>4</v>
      </c>
      <c r="F4" s="176">
        <v>5</v>
      </c>
      <c r="G4" s="176">
        <v>6</v>
      </c>
      <c r="H4" s="176">
        <v>7</v>
      </c>
      <c r="I4" s="176">
        <v>8</v>
      </c>
      <c r="J4" s="176">
        <v>9</v>
      </c>
      <c r="K4" s="176">
        <v>10</v>
      </c>
      <c r="L4" s="176">
        <v>11</v>
      </c>
      <c r="M4" s="176">
        <v>12</v>
      </c>
      <c r="N4" s="176">
        <v>13</v>
      </c>
      <c r="O4" s="176">
        <v>14</v>
      </c>
      <c r="P4" s="176">
        <v>15</v>
      </c>
      <c r="Q4" s="176">
        <v>16</v>
      </c>
      <c r="R4" s="176">
        <v>17</v>
      </c>
      <c r="S4" s="176">
        <v>18</v>
      </c>
      <c r="T4" s="176">
        <v>19</v>
      </c>
      <c r="U4" s="176">
        <v>20</v>
      </c>
      <c r="V4" s="176">
        <v>21</v>
      </c>
      <c r="W4" s="176">
        <v>22</v>
      </c>
      <c r="X4" s="176">
        <v>23</v>
      </c>
      <c r="Y4" s="176">
        <v>24</v>
      </c>
      <c r="Z4" s="176">
        <v>25</v>
      </c>
      <c r="AA4" s="176">
        <v>26</v>
      </c>
      <c r="AB4" s="176">
        <v>27</v>
      </c>
      <c r="AC4" s="176">
        <v>28</v>
      </c>
      <c r="AD4" s="176">
        <v>29</v>
      </c>
      <c r="AE4" s="176">
        <v>30</v>
      </c>
      <c r="AF4" s="176">
        <v>31</v>
      </c>
      <c r="AG4" s="176">
        <v>32</v>
      </c>
      <c r="AH4" s="176">
        <v>33</v>
      </c>
      <c r="AI4" s="176">
        <v>34</v>
      </c>
      <c r="AJ4" s="176">
        <v>35</v>
      </c>
      <c r="AK4" s="176">
        <v>36</v>
      </c>
      <c r="AL4" s="176">
        <v>37</v>
      </c>
      <c r="AM4" s="176">
        <v>38</v>
      </c>
      <c r="AN4" s="176">
        <v>39</v>
      </c>
      <c r="AO4" s="176">
        <v>40</v>
      </c>
      <c r="AP4" s="176">
        <v>41</v>
      </c>
      <c r="AQ4" s="176">
        <v>42</v>
      </c>
      <c r="AR4" s="176">
        <v>43</v>
      </c>
      <c r="AS4" s="176">
        <v>44</v>
      </c>
      <c r="AT4" s="176">
        <v>45</v>
      </c>
      <c r="AU4" s="176">
        <v>46</v>
      </c>
      <c r="AV4" s="176">
        <v>47</v>
      </c>
      <c r="AW4" s="176">
        <v>48</v>
      </c>
      <c r="AX4" s="176">
        <v>49</v>
      </c>
      <c r="AY4" s="176">
        <v>50</v>
      </c>
      <c r="AZ4" s="176">
        <v>51</v>
      </c>
      <c r="BA4" s="176">
        <v>52</v>
      </c>
      <c r="BB4" s="176">
        <v>53</v>
      </c>
      <c r="BC4" s="176">
        <v>54</v>
      </c>
      <c r="BD4" s="176">
        <v>55</v>
      </c>
      <c r="BE4" s="176">
        <v>56</v>
      </c>
      <c r="BF4" s="176">
        <v>57</v>
      </c>
      <c r="BG4" s="176">
        <v>58</v>
      </c>
      <c r="BH4" s="176">
        <v>59</v>
      </c>
      <c r="BI4" s="176">
        <v>60</v>
      </c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11"/>
      <c r="CJ4" s="11"/>
      <c r="CK4" s="11"/>
      <c r="CL4" s="11"/>
      <c r="CM4" s="11"/>
      <c r="CN4" s="11"/>
    </row>
    <row r="5" spans="1:92" x14ac:dyDescent="0.3">
      <c r="A5" s="108" t="s">
        <v>65</v>
      </c>
      <c r="B5" s="1">
        <v>1000000</v>
      </c>
      <c r="C5" s="1">
        <v>0</v>
      </c>
      <c r="D5" s="109">
        <v>250000</v>
      </c>
      <c r="E5" s="1">
        <v>250000</v>
      </c>
      <c r="F5" s="1">
        <v>250000</v>
      </c>
      <c r="G5" s="109">
        <v>173050</v>
      </c>
      <c r="H5" s="1">
        <f>G5</f>
        <v>173050</v>
      </c>
      <c r="I5" s="1">
        <f>H5</f>
        <v>173050</v>
      </c>
      <c r="J5" s="1">
        <f t="shared" ref="J5:R5" si="0">I5</f>
        <v>173050</v>
      </c>
      <c r="K5" s="1">
        <f t="shared" si="0"/>
        <v>173050</v>
      </c>
      <c r="L5" s="1">
        <f t="shared" si="0"/>
        <v>173050</v>
      </c>
      <c r="M5" s="1">
        <f t="shared" si="0"/>
        <v>173050</v>
      </c>
      <c r="N5" s="1">
        <f t="shared" si="0"/>
        <v>173050</v>
      </c>
      <c r="O5" s="1">
        <f t="shared" si="0"/>
        <v>173050</v>
      </c>
      <c r="P5" s="1">
        <f t="shared" si="0"/>
        <v>173050</v>
      </c>
      <c r="Q5" s="1">
        <f t="shared" si="0"/>
        <v>173050</v>
      </c>
      <c r="R5" s="1">
        <f t="shared" si="0"/>
        <v>173050</v>
      </c>
      <c r="S5" s="1"/>
      <c r="T5" s="1"/>
      <c r="U5" s="1"/>
      <c r="V5" s="1"/>
      <c r="W5" s="1"/>
      <c r="X5" s="1"/>
      <c r="Y5" s="1"/>
      <c r="Z5" s="1"/>
      <c r="AA5" s="1"/>
      <c r="AB5" s="1">
        <v>0</v>
      </c>
      <c r="AC5" s="1">
        <v>0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>
        <v>0</v>
      </c>
      <c r="AZ5" s="1">
        <v>0</v>
      </c>
      <c r="BA5" s="1"/>
      <c r="BB5" s="1"/>
      <c r="BC5" s="1"/>
      <c r="BD5" s="1"/>
      <c r="BE5" s="1"/>
      <c r="BF5" s="1"/>
      <c r="BG5" s="1"/>
      <c r="BH5" s="1"/>
      <c r="BI5" s="1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1"/>
      <c r="CJ5" s="11"/>
      <c r="CK5" s="11"/>
      <c r="CL5" s="11"/>
      <c r="CM5" s="11"/>
      <c r="CN5" s="11"/>
    </row>
    <row r="6" spans="1:92" x14ac:dyDescent="0.3">
      <c r="A6" s="62" t="s">
        <v>66</v>
      </c>
      <c r="B6" s="1">
        <v>500000</v>
      </c>
      <c r="C6" s="1"/>
      <c r="D6" s="1"/>
      <c r="E6" s="1">
        <v>500000</v>
      </c>
      <c r="F6" s="1"/>
      <c r="G6" s="1">
        <v>87000</v>
      </c>
      <c r="H6" s="1">
        <v>87000</v>
      </c>
      <c r="I6" s="1">
        <v>87000</v>
      </c>
      <c r="J6" s="1">
        <v>87000</v>
      </c>
      <c r="K6" s="1">
        <v>87000</v>
      </c>
      <c r="L6" s="1">
        <v>87000</v>
      </c>
      <c r="M6" s="1">
        <v>87000</v>
      </c>
      <c r="N6" s="1">
        <v>87000</v>
      </c>
      <c r="O6" s="1">
        <v>87000</v>
      </c>
      <c r="P6" s="1">
        <v>87000</v>
      </c>
      <c r="Q6" s="1">
        <v>87000</v>
      </c>
      <c r="R6" s="1">
        <v>87000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1"/>
      <c r="CJ6" s="11"/>
      <c r="CK6" s="11"/>
      <c r="CL6" s="11"/>
      <c r="CM6" s="11"/>
      <c r="CN6" s="11"/>
    </row>
    <row r="7" spans="1:92" x14ac:dyDescent="0.3">
      <c r="A7" s="62" t="s">
        <v>67</v>
      </c>
      <c r="B7" s="1">
        <v>10000</v>
      </c>
      <c r="C7" s="1"/>
      <c r="D7" s="1"/>
      <c r="E7" s="1"/>
      <c r="F7" s="1"/>
      <c r="G7" s="1">
        <v>10000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1"/>
      <c r="CJ7" s="11"/>
      <c r="CK7" s="11"/>
      <c r="CL7" s="11"/>
      <c r="CM7" s="11"/>
      <c r="CN7" s="11"/>
    </row>
    <row r="8" spans="1:92" x14ac:dyDescent="0.3">
      <c r="A8" s="62" t="s">
        <v>69</v>
      </c>
      <c r="B8" s="1">
        <v>30000</v>
      </c>
      <c r="C8" s="1"/>
      <c r="D8" s="1"/>
      <c r="E8" s="1">
        <v>40000</v>
      </c>
      <c r="F8" s="1"/>
      <c r="G8" s="1">
        <v>30000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1"/>
      <c r="CJ8" s="11"/>
      <c r="CK8" s="11"/>
      <c r="CL8" s="11"/>
      <c r="CM8" s="11"/>
      <c r="CN8" s="11"/>
    </row>
    <row r="9" spans="1:92" x14ac:dyDescent="0.3">
      <c r="A9" s="62" t="s">
        <v>68</v>
      </c>
      <c r="B9" s="1"/>
      <c r="C9" s="1"/>
      <c r="D9" s="1"/>
      <c r="E9" s="1"/>
      <c r="F9" s="1"/>
      <c r="G9" s="1">
        <v>4000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1"/>
      <c r="CJ9" s="11"/>
      <c r="CK9" s="11"/>
      <c r="CL9" s="11"/>
      <c r="CM9" s="11"/>
      <c r="CN9" s="11"/>
    </row>
    <row r="10" spans="1:92" x14ac:dyDescent="0.3">
      <c r="A10" s="62" t="s">
        <v>116</v>
      </c>
      <c r="B10" s="1">
        <v>15000</v>
      </c>
      <c r="C10" s="1">
        <v>60000</v>
      </c>
      <c r="D10" s="1">
        <v>150000</v>
      </c>
      <c r="E10" s="1">
        <v>150000</v>
      </c>
      <c r="F10" s="1">
        <v>150000</v>
      </c>
      <c r="G10" s="1">
        <v>75000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10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1"/>
      <c r="CJ10" s="11"/>
      <c r="CK10" s="11"/>
      <c r="CL10" s="11"/>
      <c r="CM10" s="11"/>
      <c r="CN10" s="11"/>
    </row>
    <row r="11" spans="1:92" x14ac:dyDescent="0.3">
      <c r="A11" s="62" t="s">
        <v>117</v>
      </c>
      <c r="B11" s="1"/>
      <c r="C11" s="1"/>
      <c r="D11" s="1">
        <v>5000</v>
      </c>
      <c r="E11" s="1">
        <v>5000</v>
      </c>
      <c r="F11" s="1">
        <v>5000</v>
      </c>
      <c r="G11" s="1">
        <v>5000</v>
      </c>
      <c r="H11" s="1">
        <v>5000</v>
      </c>
      <c r="I11" s="1">
        <v>5000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10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1"/>
      <c r="CJ11" s="11"/>
      <c r="CK11" s="11"/>
      <c r="CL11" s="11"/>
      <c r="CM11" s="11"/>
      <c r="CN11" s="11"/>
    </row>
    <row r="12" spans="1:92" ht="15" thickBot="1" x14ac:dyDescent="0.35">
      <c r="A12" s="62" t="s">
        <v>93</v>
      </c>
      <c r="B12" s="1"/>
      <c r="C12" s="1"/>
      <c r="D12" s="1">
        <v>35000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1"/>
      <c r="CJ12" s="11"/>
      <c r="CK12" s="11"/>
      <c r="CL12" s="11"/>
      <c r="CM12" s="11"/>
      <c r="CN12" s="11"/>
    </row>
    <row r="13" spans="1:92" ht="15" thickBot="1" x14ac:dyDescent="0.35">
      <c r="A13" s="177" t="s">
        <v>2</v>
      </c>
      <c r="B13" s="178">
        <f t="shared" ref="B13:AG13" si="1">SUM(B5:B12)</f>
        <v>1555000</v>
      </c>
      <c r="C13" s="178">
        <f t="shared" si="1"/>
        <v>60000</v>
      </c>
      <c r="D13" s="178">
        <f t="shared" si="1"/>
        <v>440000</v>
      </c>
      <c r="E13" s="178">
        <f t="shared" si="1"/>
        <v>945000</v>
      </c>
      <c r="F13" s="178">
        <f t="shared" si="1"/>
        <v>405000</v>
      </c>
      <c r="G13" s="178">
        <f t="shared" si="1"/>
        <v>384050</v>
      </c>
      <c r="H13" s="178">
        <f t="shared" si="1"/>
        <v>265050</v>
      </c>
      <c r="I13" s="178">
        <f t="shared" si="1"/>
        <v>265050</v>
      </c>
      <c r="J13" s="178">
        <f t="shared" si="1"/>
        <v>260050</v>
      </c>
      <c r="K13" s="178">
        <f t="shared" si="1"/>
        <v>260050</v>
      </c>
      <c r="L13" s="178">
        <f t="shared" si="1"/>
        <v>260050</v>
      </c>
      <c r="M13" s="178">
        <f t="shared" si="1"/>
        <v>260050</v>
      </c>
      <c r="N13" s="178">
        <f t="shared" si="1"/>
        <v>260050</v>
      </c>
      <c r="O13" s="178">
        <f t="shared" si="1"/>
        <v>260050</v>
      </c>
      <c r="P13" s="178">
        <f t="shared" si="1"/>
        <v>260050</v>
      </c>
      <c r="Q13" s="178">
        <f t="shared" si="1"/>
        <v>260050</v>
      </c>
      <c r="R13" s="178">
        <f t="shared" si="1"/>
        <v>260050</v>
      </c>
      <c r="S13" s="178">
        <f t="shared" si="1"/>
        <v>0</v>
      </c>
      <c r="T13" s="178">
        <f t="shared" si="1"/>
        <v>0</v>
      </c>
      <c r="U13" s="178">
        <f t="shared" si="1"/>
        <v>0</v>
      </c>
      <c r="V13" s="178">
        <f t="shared" si="1"/>
        <v>0</v>
      </c>
      <c r="W13" s="178">
        <f t="shared" si="1"/>
        <v>0</v>
      </c>
      <c r="X13" s="178">
        <f t="shared" si="1"/>
        <v>0</v>
      </c>
      <c r="Y13" s="178">
        <f t="shared" si="1"/>
        <v>0</v>
      </c>
      <c r="Z13" s="178">
        <f t="shared" si="1"/>
        <v>0</v>
      </c>
      <c r="AA13" s="178">
        <f t="shared" si="1"/>
        <v>0</v>
      </c>
      <c r="AB13" s="178">
        <f t="shared" si="1"/>
        <v>0</v>
      </c>
      <c r="AC13" s="178">
        <f t="shared" si="1"/>
        <v>0</v>
      </c>
      <c r="AD13" s="178">
        <f t="shared" si="1"/>
        <v>0</v>
      </c>
      <c r="AE13" s="178">
        <f t="shared" si="1"/>
        <v>0</v>
      </c>
      <c r="AF13" s="178">
        <f t="shared" si="1"/>
        <v>0</v>
      </c>
      <c r="AG13" s="178">
        <f t="shared" si="1"/>
        <v>0</v>
      </c>
      <c r="AH13" s="178">
        <f t="shared" ref="AH13:BI13" si="2">SUM(AH5:AH12)</f>
        <v>0</v>
      </c>
      <c r="AI13" s="178">
        <f t="shared" si="2"/>
        <v>0</v>
      </c>
      <c r="AJ13" s="178">
        <f t="shared" si="2"/>
        <v>0</v>
      </c>
      <c r="AK13" s="178">
        <f t="shared" si="2"/>
        <v>0</v>
      </c>
      <c r="AL13" s="178">
        <f t="shared" si="2"/>
        <v>0</v>
      </c>
      <c r="AM13" s="178">
        <f t="shared" si="2"/>
        <v>0</v>
      </c>
      <c r="AN13" s="178">
        <f t="shared" si="2"/>
        <v>0</v>
      </c>
      <c r="AO13" s="178">
        <f t="shared" si="2"/>
        <v>0</v>
      </c>
      <c r="AP13" s="178">
        <f t="shared" si="2"/>
        <v>0</v>
      </c>
      <c r="AQ13" s="178">
        <f t="shared" si="2"/>
        <v>0</v>
      </c>
      <c r="AR13" s="178">
        <f t="shared" si="2"/>
        <v>0</v>
      </c>
      <c r="AS13" s="178">
        <f t="shared" si="2"/>
        <v>0</v>
      </c>
      <c r="AT13" s="178">
        <f t="shared" si="2"/>
        <v>0</v>
      </c>
      <c r="AU13" s="178">
        <f t="shared" si="2"/>
        <v>0</v>
      </c>
      <c r="AV13" s="178">
        <f t="shared" si="2"/>
        <v>0</v>
      </c>
      <c r="AW13" s="178">
        <f t="shared" si="2"/>
        <v>0</v>
      </c>
      <c r="AX13" s="178">
        <f t="shared" si="2"/>
        <v>0</v>
      </c>
      <c r="AY13" s="178">
        <f t="shared" si="2"/>
        <v>0</v>
      </c>
      <c r="AZ13" s="178">
        <f t="shared" si="2"/>
        <v>0</v>
      </c>
      <c r="BA13" s="178">
        <f t="shared" si="2"/>
        <v>0</v>
      </c>
      <c r="BB13" s="178">
        <f t="shared" si="2"/>
        <v>0</v>
      </c>
      <c r="BC13" s="178">
        <f t="shared" si="2"/>
        <v>0</v>
      </c>
      <c r="BD13" s="178">
        <f t="shared" si="2"/>
        <v>0</v>
      </c>
      <c r="BE13" s="178">
        <f t="shared" si="2"/>
        <v>0</v>
      </c>
      <c r="BF13" s="178">
        <f t="shared" si="2"/>
        <v>0</v>
      </c>
      <c r="BG13" s="178">
        <f t="shared" si="2"/>
        <v>0</v>
      </c>
      <c r="BH13" s="178">
        <f t="shared" si="2"/>
        <v>0</v>
      </c>
      <c r="BI13" s="178">
        <f t="shared" si="2"/>
        <v>0</v>
      </c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11"/>
      <c r="CJ13" s="11"/>
      <c r="CK13" s="11"/>
      <c r="CL13" s="11"/>
      <c r="CM13" s="11"/>
      <c r="CN13" s="11"/>
    </row>
    <row r="14" spans="1:92" ht="15.6" thickTop="1" thickBot="1" x14ac:dyDescent="0.35">
      <c r="A14" s="111"/>
      <c r="B14" s="111"/>
      <c r="C14" s="111"/>
      <c r="D14" s="111"/>
      <c r="E14" s="111"/>
      <c r="F14" s="111"/>
      <c r="CH14" s="11"/>
    </row>
    <row r="15" spans="1:92" x14ac:dyDescent="0.3">
      <c r="A15" s="179" t="s">
        <v>55</v>
      </c>
      <c r="B15" s="180" t="s">
        <v>33</v>
      </c>
      <c r="C15" s="180" t="s">
        <v>34</v>
      </c>
      <c r="D15" s="180" t="s">
        <v>35</v>
      </c>
      <c r="E15" s="180" t="s">
        <v>36</v>
      </c>
      <c r="F15" s="180" t="s">
        <v>37</v>
      </c>
    </row>
    <row r="16" spans="1:92" x14ac:dyDescent="0.3">
      <c r="A16" s="112" t="str">
        <f t="shared" ref="A16:A22" si="3">A5</f>
        <v>Aparelho Skydive</v>
      </c>
      <c r="B16" s="113">
        <f>SUM(B5:M5)</f>
        <v>2961350</v>
      </c>
      <c r="C16" s="113">
        <f>SUM(N5:Y5)</f>
        <v>865250</v>
      </c>
      <c r="D16" s="113">
        <f>SUM(Z5:AK5)</f>
        <v>0</v>
      </c>
      <c r="E16" s="113">
        <f>SUM(AL5:AW5)</f>
        <v>0</v>
      </c>
      <c r="F16" s="113">
        <f>SUM(AX5:BI5)</f>
        <v>0</v>
      </c>
    </row>
    <row r="17" spans="1:10" x14ac:dyDescent="0.3">
      <c r="A17" s="112" t="str">
        <f t="shared" si="3"/>
        <v>Aparelho Surf Indoor</v>
      </c>
      <c r="B17" s="113">
        <f t="shared" ref="B17:B23" si="4">SUM(B6:M6)</f>
        <v>1609000</v>
      </c>
      <c r="C17" s="113">
        <f t="shared" ref="C17:C23" si="5">SUM(N6:Y6)</f>
        <v>435000</v>
      </c>
      <c r="D17" s="113">
        <f t="shared" ref="D17:D23" si="6">SUM(Z6:AK6)</f>
        <v>0</v>
      </c>
      <c r="E17" s="113">
        <f t="shared" ref="E17:E23" si="7">SUM(AL6:AW6)</f>
        <v>0</v>
      </c>
      <c r="F17" s="113">
        <f t="shared" ref="F17:F23" si="8">SUM(AX6:BI6)</f>
        <v>0</v>
      </c>
    </row>
    <row r="18" spans="1:10" x14ac:dyDescent="0.3">
      <c r="A18" s="112" t="str">
        <f t="shared" si="3"/>
        <v>Half Pipe</v>
      </c>
      <c r="B18" s="113">
        <f t="shared" si="4"/>
        <v>20000</v>
      </c>
      <c r="C18" s="113">
        <f t="shared" si="5"/>
        <v>0</v>
      </c>
      <c r="D18" s="113">
        <f t="shared" si="6"/>
        <v>0</v>
      </c>
      <c r="E18" s="113">
        <f t="shared" si="7"/>
        <v>0</v>
      </c>
      <c r="F18" s="113">
        <f t="shared" si="8"/>
        <v>0</v>
      </c>
    </row>
    <row r="19" spans="1:10" x14ac:dyDescent="0.3">
      <c r="A19" s="112" t="str">
        <f t="shared" si="3"/>
        <v>Parede de escalada + Rapel</v>
      </c>
      <c r="B19" s="113">
        <f t="shared" si="4"/>
        <v>100000</v>
      </c>
      <c r="C19" s="113">
        <f t="shared" si="5"/>
        <v>0</v>
      </c>
      <c r="D19" s="113">
        <f t="shared" si="6"/>
        <v>0</v>
      </c>
      <c r="E19" s="113">
        <f t="shared" si="7"/>
        <v>0</v>
      </c>
      <c r="F19" s="113">
        <f t="shared" si="8"/>
        <v>0</v>
      </c>
    </row>
    <row r="20" spans="1:10" x14ac:dyDescent="0.3">
      <c r="A20" s="112" t="str">
        <f t="shared" si="3"/>
        <v>Slackline</v>
      </c>
      <c r="B20" s="113">
        <f t="shared" si="4"/>
        <v>4000</v>
      </c>
      <c r="C20" s="113">
        <f t="shared" si="5"/>
        <v>0</v>
      </c>
      <c r="D20" s="113">
        <f t="shared" si="6"/>
        <v>0</v>
      </c>
      <c r="E20" s="113">
        <f t="shared" si="7"/>
        <v>0</v>
      </c>
      <c r="F20" s="113">
        <f t="shared" si="8"/>
        <v>0</v>
      </c>
    </row>
    <row r="21" spans="1:10" x14ac:dyDescent="0.3">
      <c r="A21" s="112" t="str">
        <f t="shared" si="3"/>
        <v>Obras de alvenaria / hidráulica / elétrica / som</v>
      </c>
      <c r="B21" s="113">
        <f t="shared" si="4"/>
        <v>600000</v>
      </c>
      <c r="C21" s="113">
        <f t="shared" si="5"/>
        <v>0</v>
      </c>
      <c r="D21" s="113">
        <f t="shared" si="6"/>
        <v>0</v>
      </c>
      <c r="E21" s="113">
        <f t="shared" si="7"/>
        <v>0</v>
      </c>
      <c r="F21" s="113">
        <f t="shared" si="8"/>
        <v>0</v>
      </c>
    </row>
    <row r="22" spans="1:10" x14ac:dyDescent="0.3">
      <c r="A22" s="112" t="str">
        <f t="shared" si="3"/>
        <v>Infra-estrutura de informática</v>
      </c>
      <c r="B22" s="113">
        <f t="shared" si="4"/>
        <v>30000</v>
      </c>
      <c r="C22" s="113">
        <f t="shared" si="5"/>
        <v>0</v>
      </c>
      <c r="D22" s="113">
        <f t="shared" si="6"/>
        <v>0</v>
      </c>
      <c r="E22" s="113">
        <f t="shared" si="7"/>
        <v>0</v>
      </c>
      <c r="F22" s="113">
        <f t="shared" si="8"/>
        <v>0</v>
      </c>
    </row>
    <row r="23" spans="1:10" x14ac:dyDescent="0.3">
      <c r="A23" s="112" t="str">
        <f t="shared" ref="A23" si="9">A12</f>
        <v>Pick-up leve</v>
      </c>
      <c r="B23" s="113">
        <f t="shared" si="4"/>
        <v>35000</v>
      </c>
      <c r="C23" s="113">
        <f t="shared" si="5"/>
        <v>0</v>
      </c>
      <c r="D23" s="113">
        <f t="shared" si="6"/>
        <v>0</v>
      </c>
      <c r="E23" s="113">
        <f t="shared" si="7"/>
        <v>0</v>
      </c>
      <c r="F23" s="113">
        <f t="shared" si="8"/>
        <v>0</v>
      </c>
      <c r="J23" s="114"/>
    </row>
    <row r="24" spans="1:10" ht="15" thickBot="1" x14ac:dyDescent="0.35">
      <c r="A24" s="181" t="s">
        <v>2</v>
      </c>
      <c r="B24" s="182">
        <f>SUM(B16:B23)</f>
        <v>5359350</v>
      </c>
      <c r="C24" s="182">
        <f>SUM(C16:C23)</f>
        <v>1300250</v>
      </c>
      <c r="D24" s="182">
        <f>SUM(D16:D23)</f>
        <v>0</v>
      </c>
      <c r="E24" s="182">
        <f>SUM(E16:E23)</f>
        <v>0</v>
      </c>
      <c r="F24" s="182">
        <f>SUM(F16:F23)</f>
        <v>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L37"/>
  <sheetViews>
    <sheetView workbookViewId="0">
      <pane xSplit="1" ySplit="4" topLeftCell="B32" activePane="bottomRight" state="frozen"/>
      <selection sqref="A1:XFD1048576"/>
      <selection pane="topRight" sqref="A1:XFD1048576"/>
      <selection pane="bottomLeft" sqref="A1:XFD1048576"/>
      <selection pane="bottomRight" activeCell="B1" sqref="B1"/>
    </sheetView>
  </sheetViews>
  <sheetFormatPr defaultColWidth="13.44140625" defaultRowHeight="14.4" x14ac:dyDescent="0.3"/>
  <cols>
    <col min="1" max="1" width="56.109375" style="8" customWidth="1"/>
    <col min="2" max="6" width="14.88671875" style="8" customWidth="1"/>
    <col min="7" max="16384" width="13.44140625" style="8"/>
  </cols>
  <sheetData>
    <row r="1" spans="1:90" x14ac:dyDescent="0.3">
      <c r="A1" s="71" t="s">
        <v>199</v>
      </c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</row>
    <row r="2" spans="1:90" x14ac:dyDescent="0.3">
      <c r="A2" s="40" t="str">
        <f>CONCATENATE(Company, ": ",start, " -  ",end)</f>
        <v>Extreme Indoor: Mês 1 -  Mês 60</v>
      </c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</row>
    <row r="3" spans="1:90" ht="15" thickBot="1" x14ac:dyDescent="0.35"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</row>
    <row r="4" spans="1:90" ht="15" thickTop="1" x14ac:dyDescent="0.3">
      <c r="A4" s="175" t="s">
        <v>16</v>
      </c>
      <c r="B4" s="176">
        <v>1</v>
      </c>
      <c r="C4" s="176">
        <v>2</v>
      </c>
      <c r="D4" s="176">
        <v>3</v>
      </c>
      <c r="E4" s="176">
        <v>4</v>
      </c>
      <c r="F4" s="176">
        <v>5</v>
      </c>
      <c r="G4" s="176">
        <v>6</v>
      </c>
      <c r="H4" s="176">
        <v>7</v>
      </c>
      <c r="I4" s="176">
        <v>8</v>
      </c>
      <c r="J4" s="176">
        <v>9</v>
      </c>
      <c r="K4" s="176">
        <v>10</v>
      </c>
      <c r="L4" s="176">
        <v>11</v>
      </c>
      <c r="M4" s="176">
        <v>12</v>
      </c>
      <c r="N4" s="176">
        <v>13</v>
      </c>
      <c r="O4" s="176">
        <v>14</v>
      </c>
      <c r="P4" s="176">
        <v>15</v>
      </c>
      <c r="Q4" s="176">
        <v>16</v>
      </c>
      <c r="R4" s="176">
        <v>17</v>
      </c>
      <c r="S4" s="176">
        <v>18</v>
      </c>
      <c r="T4" s="176">
        <v>19</v>
      </c>
      <c r="U4" s="176">
        <v>20</v>
      </c>
      <c r="V4" s="176">
        <v>21</v>
      </c>
      <c r="W4" s="176">
        <v>22</v>
      </c>
      <c r="X4" s="176">
        <v>23</v>
      </c>
      <c r="Y4" s="176">
        <v>24</v>
      </c>
      <c r="Z4" s="176">
        <v>25</v>
      </c>
      <c r="AA4" s="176">
        <v>26</v>
      </c>
      <c r="AB4" s="176">
        <v>27</v>
      </c>
      <c r="AC4" s="176">
        <v>28</v>
      </c>
      <c r="AD4" s="176">
        <v>29</v>
      </c>
      <c r="AE4" s="176">
        <v>30</v>
      </c>
      <c r="AF4" s="176">
        <v>31</v>
      </c>
      <c r="AG4" s="176">
        <v>32</v>
      </c>
      <c r="AH4" s="176">
        <v>33</v>
      </c>
      <c r="AI4" s="176">
        <v>34</v>
      </c>
      <c r="AJ4" s="176">
        <v>35</v>
      </c>
      <c r="AK4" s="176">
        <v>36</v>
      </c>
      <c r="AL4" s="176">
        <v>37</v>
      </c>
      <c r="AM4" s="176">
        <v>38</v>
      </c>
      <c r="AN4" s="176">
        <v>39</v>
      </c>
      <c r="AO4" s="176">
        <v>40</v>
      </c>
      <c r="AP4" s="176">
        <v>41</v>
      </c>
      <c r="AQ4" s="176">
        <v>42</v>
      </c>
      <c r="AR4" s="176">
        <v>43</v>
      </c>
      <c r="AS4" s="176">
        <v>44</v>
      </c>
      <c r="AT4" s="176">
        <v>45</v>
      </c>
      <c r="AU4" s="176">
        <v>46</v>
      </c>
      <c r="AV4" s="176">
        <v>47</v>
      </c>
      <c r="AW4" s="176">
        <v>48</v>
      </c>
      <c r="AX4" s="176">
        <v>49</v>
      </c>
      <c r="AY4" s="176">
        <v>50</v>
      </c>
      <c r="AZ4" s="176">
        <v>51</v>
      </c>
      <c r="BA4" s="176">
        <v>52</v>
      </c>
      <c r="BB4" s="176">
        <v>53</v>
      </c>
      <c r="BC4" s="176">
        <v>54</v>
      </c>
      <c r="BD4" s="176">
        <v>55</v>
      </c>
      <c r="BE4" s="176">
        <v>56</v>
      </c>
      <c r="BF4" s="176">
        <v>57</v>
      </c>
      <c r="BG4" s="176">
        <v>58</v>
      </c>
      <c r="BH4" s="176">
        <v>59</v>
      </c>
      <c r="BI4" s="183">
        <v>60</v>
      </c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11"/>
    </row>
    <row r="5" spans="1:90" x14ac:dyDescent="0.3">
      <c r="A5" s="104" t="s">
        <v>91</v>
      </c>
      <c r="B5" s="1">
        <v>30000</v>
      </c>
      <c r="C5" s="1">
        <f t="shared" ref="C5:R18" si="0">B5</f>
        <v>30000</v>
      </c>
      <c r="D5" s="1">
        <f t="shared" si="0"/>
        <v>30000</v>
      </c>
      <c r="E5" s="1">
        <f t="shared" si="0"/>
        <v>30000</v>
      </c>
      <c r="F5" s="1">
        <f t="shared" si="0"/>
        <v>30000</v>
      </c>
      <c r="G5" s="1">
        <f t="shared" si="0"/>
        <v>30000</v>
      </c>
      <c r="H5" s="1">
        <f t="shared" si="0"/>
        <v>30000</v>
      </c>
      <c r="I5" s="1">
        <f t="shared" si="0"/>
        <v>30000</v>
      </c>
      <c r="J5" s="1">
        <f t="shared" si="0"/>
        <v>30000</v>
      </c>
      <c r="K5" s="1">
        <f t="shared" si="0"/>
        <v>30000</v>
      </c>
      <c r="L5" s="1">
        <f t="shared" si="0"/>
        <v>30000</v>
      </c>
      <c r="M5" s="1">
        <f t="shared" si="0"/>
        <v>30000</v>
      </c>
      <c r="N5" s="1">
        <f t="shared" si="0"/>
        <v>30000</v>
      </c>
      <c r="O5" s="1">
        <f t="shared" si="0"/>
        <v>30000</v>
      </c>
      <c r="P5" s="1">
        <f t="shared" si="0"/>
        <v>30000</v>
      </c>
      <c r="Q5" s="1">
        <f t="shared" si="0"/>
        <v>30000</v>
      </c>
      <c r="R5" s="1">
        <f t="shared" si="0"/>
        <v>30000</v>
      </c>
      <c r="S5" s="1">
        <f t="shared" ref="D5:BI10" si="1">R5</f>
        <v>30000</v>
      </c>
      <c r="T5" s="1">
        <f t="shared" si="1"/>
        <v>30000</v>
      </c>
      <c r="U5" s="1">
        <f t="shared" si="1"/>
        <v>30000</v>
      </c>
      <c r="V5" s="1">
        <f t="shared" si="1"/>
        <v>30000</v>
      </c>
      <c r="W5" s="1">
        <f t="shared" si="1"/>
        <v>30000</v>
      </c>
      <c r="X5" s="1">
        <f t="shared" si="1"/>
        <v>30000</v>
      </c>
      <c r="Y5" s="1">
        <f t="shared" si="1"/>
        <v>30000</v>
      </c>
      <c r="Z5" s="1">
        <f t="shared" si="1"/>
        <v>30000</v>
      </c>
      <c r="AA5" s="1">
        <f t="shared" si="1"/>
        <v>30000</v>
      </c>
      <c r="AB5" s="1">
        <f t="shared" si="1"/>
        <v>30000</v>
      </c>
      <c r="AC5" s="1">
        <f t="shared" si="1"/>
        <v>30000</v>
      </c>
      <c r="AD5" s="1">
        <f t="shared" si="1"/>
        <v>30000</v>
      </c>
      <c r="AE5" s="1">
        <f t="shared" si="1"/>
        <v>30000</v>
      </c>
      <c r="AF5" s="1">
        <f t="shared" si="1"/>
        <v>30000</v>
      </c>
      <c r="AG5" s="1">
        <f t="shared" si="1"/>
        <v>30000</v>
      </c>
      <c r="AH5" s="1">
        <f t="shared" si="1"/>
        <v>30000</v>
      </c>
      <c r="AI5" s="1">
        <f t="shared" si="1"/>
        <v>30000</v>
      </c>
      <c r="AJ5" s="1">
        <f t="shared" si="1"/>
        <v>30000</v>
      </c>
      <c r="AK5" s="1">
        <f t="shared" si="1"/>
        <v>30000</v>
      </c>
      <c r="AL5" s="1">
        <f t="shared" si="1"/>
        <v>30000</v>
      </c>
      <c r="AM5" s="1">
        <f t="shared" si="1"/>
        <v>30000</v>
      </c>
      <c r="AN5" s="1">
        <f t="shared" si="1"/>
        <v>30000</v>
      </c>
      <c r="AO5" s="1">
        <f t="shared" si="1"/>
        <v>30000</v>
      </c>
      <c r="AP5" s="1">
        <f t="shared" si="1"/>
        <v>30000</v>
      </c>
      <c r="AQ5" s="1">
        <f t="shared" si="1"/>
        <v>30000</v>
      </c>
      <c r="AR5" s="1">
        <f t="shared" si="1"/>
        <v>30000</v>
      </c>
      <c r="AS5" s="1">
        <f t="shared" si="1"/>
        <v>30000</v>
      </c>
      <c r="AT5" s="1">
        <f t="shared" si="1"/>
        <v>30000</v>
      </c>
      <c r="AU5" s="1">
        <f t="shared" si="1"/>
        <v>30000</v>
      </c>
      <c r="AV5" s="1">
        <f t="shared" si="1"/>
        <v>30000</v>
      </c>
      <c r="AW5" s="1">
        <f t="shared" si="1"/>
        <v>30000</v>
      </c>
      <c r="AX5" s="1">
        <f t="shared" si="1"/>
        <v>30000</v>
      </c>
      <c r="AY5" s="1">
        <f t="shared" si="1"/>
        <v>30000</v>
      </c>
      <c r="AZ5" s="1">
        <f t="shared" si="1"/>
        <v>30000</v>
      </c>
      <c r="BA5" s="1">
        <f t="shared" si="1"/>
        <v>30000</v>
      </c>
      <c r="BB5" s="1">
        <f t="shared" si="1"/>
        <v>30000</v>
      </c>
      <c r="BC5" s="1">
        <f t="shared" si="1"/>
        <v>30000</v>
      </c>
      <c r="BD5" s="1">
        <f t="shared" si="1"/>
        <v>30000</v>
      </c>
      <c r="BE5" s="1">
        <f t="shared" si="1"/>
        <v>30000</v>
      </c>
      <c r="BF5" s="1">
        <f t="shared" si="1"/>
        <v>30000</v>
      </c>
      <c r="BG5" s="1">
        <f t="shared" si="1"/>
        <v>30000</v>
      </c>
      <c r="BH5" s="1">
        <f t="shared" si="1"/>
        <v>30000</v>
      </c>
      <c r="BI5" s="1">
        <f t="shared" si="1"/>
        <v>30000</v>
      </c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1"/>
    </row>
    <row r="6" spans="1:90" x14ac:dyDescent="0.3">
      <c r="A6" s="104" t="s">
        <v>90</v>
      </c>
      <c r="B6" s="1">
        <v>0</v>
      </c>
      <c r="C6" s="1">
        <f t="shared" si="0"/>
        <v>0</v>
      </c>
      <c r="D6" s="1">
        <v>500</v>
      </c>
      <c r="E6" s="1">
        <f t="shared" si="1"/>
        <v>500</v>
      </c>
      <c r="F6" s="1">
        <f t="shared" si="1"/>
        <v>500</v>
      </c>
      <c r="G6" s="1">
        <f t="shared" si="1"/>
        <v>500</v>
      </c>
      <c r="H6" s="1">
        <f t="shared" si="1"/>
        <v>500</v>
      </c>
      <c r="I6" s="1">
        <f t="shared" si="1"/>
        <v>500</v>
      </c>
      <c r="J6" s="1">
        <f t="shared" si="1"/>
        <v>500</v>
      </c>
      <c r="K6" s="1">
        <f t="shared" si="1"/>
        <v>500</v>
      </c>
      <c r="L6" s="1">
        <f t="shared" si="1"/>
        <v>500</v>
      </c>
      <c r="M6" s="1">
        <f t="shared" si="1"/>
        <v>500</v>
      </c>
      <c r="N6" s="1">
        <f t="shared" si="1"/>
        <v>500</v>
      </c>
      <c r="O6" s="1">
        <f t="shared" si="1"/>
        <v>500</v>
      </c>
      <c r="P6" s="1">
        <f t="shared" si="1"/>
        <v>500</v>
      </c>
      <c r="Q6" s="1">
        <f t="shared" si="1"/>
        <v>500</v>
      </c>
      <c r="R6" s="1">
        <f t="shared" si="1"/>
        <v>500</v>
      </c>
      <c r="S6" s="1">
        <f t="shared" si="1"/>
        <v>500</v>
      </c>
      <c r="T6" s="1">
        <f t="shared" si="1"/>
        <v>500</v>
      </c>
      <c r="U6" s="1">
        <f t="shared" si="1"/>
        <v>500</v>
      </c>
      <c r="V6" s="1">
        <f t="shared" si="1"/>
        <v>500</v>
      </c>
      <c r="W6" s="1">
        <f t="shared" si="1"/>
        <v>500</v>
      </c>
      <c r="X6" s="1">
        <f t="shared" si="1"/>
        <v>500</v>
      </c>
      <c r="Y6" s="1">
        <f t="shared" si="1"/>
        <v>500</v>
      </c>
      <c r="Z6" s="1">
        <f t="shared" si="1"/>
        <v>500</v>
      </c>
      <c r="AA6" s="1">
        <f t="shared" si="1"/>
        <v>500</v>
      </c>
      <c r="AB6" s="1">
        <f t="shared" si="1"/>
        <v>500</v>
      </c>
      <c r="AC6" s="1">
        <f t="shared" si="1"/>
        <v>500</v>
      </c>
      <c r="AD6" s="1">
        <f t="shared" si="1"/>
        <v>500</v>
      </c>
      <c r="AE6" s="1">
        <f t="shared" si="1"/>
        <v>500</v>
      </c>
      <c r="AF6" s="1">
        <f t="shared" si="1"/>
        <v>500</v>
      </c>
      <c r="AG6" s="1">
        <f t="shared" si="1"/>
        <v>500</v>
      </c>
      <c r="AH6" s="1">
        <f t="shared" si="1"/>
        <v>500</v>
      </c>
      <c r="AI6" s="1">
        <f t="shared" si="1"/>
        <v>500</v>
      </c>
      <c r="AJ6" s="1">
        <f t="shared" si="1"/>
        <v>500</v>
      </c>
      <c r="AK6" s="1">
        <f t="shared" si="1"/>
        <v>500</v>
      </c>
      <c r="AL6" s="1">
        <f t="shared" si="1"/>
        <v>500</v>
      </c>
      <c r="AM6" s="1">
        <f t="shared" si="1"/>
        <v>500</v>
      </c>
      <c r="AN6" s="1">
        <f t="shared" si="1"/>
        <v>500</v>
      </c>
      <c r="AO6" s="1">
        <f t="shared" si="1"/>
        <v>500</v>
      </c>
      <c r="AP6" s="1">
        <f t="shared" si="1"/>
        <v>500</v>
      </c>
      <c r="AQ6" s="1">
        <f t="shared" si="1"/>
        <v>500</v>
      </c>
      <c r="AR6" s="1">
        <f t="shared" si="1"/>
        <v>500</v>
      </c>
      <c r="AS6" s="1">
        <f t="shared" si="1"/>
        <v>500</v>
      </c>
      <c r="AT6" s="1">
        <f t="shared" si="1"/>
        <v>500</v>
      </c>
      <c r="AU6" s="1">
        <f t="shared" si="1"/>
        <v>500</v>
      </c>
      <c r="AV6" s="1">
        <f t="shared" si="1"/>
        <v>500</v>
      </c>
      <c r="AW6" s="1">
        <f t="shared" si="1"/>
        <v>500</v>
      </c>
      <c r="AX6" s="1">
        <f t="shared" si="1"/>
        <v>500</v>
      </c>
      <c r="AY6" s="1">
        <f t="shared" si="1"/>
        <v>500</v>
      </c>
      <c r="AZ6" s="1">
        <f t="shared" si="1"/>
        <v>500</v>
      </c>
      <c r="BA6" s="1">
        <f t="shared" si="1"/>
        <v>500</v>
      </c>
      <c r="BB6" s="1">
        <f t="shared" si="1"/>
        <v>500</v>
      </c>
      <c r="BC6" s="1">
        <f t="shared" si="1"/>
        <v>500</v>
      </c>
      <c r="BD6" s="1">
        <f t="shared" si="1"/>
        <v>500</v>
      </c>
      <c r="BE6" s="1">
        <f t="shared" si="1"/>
        <v>500</v>
      </c>
      <c r="BF6" s="1">
        <f t="shared" si="1"/>
        <v>500</v>
      </c>
      <c r="BG6" s="1">
        <f t="shared" si="1"/>
        <v>500</v>
      </c>
      <c r="BH6" s="1">
        <f t="shared" si="1"/>
        <v>500</v>
      </c>
      <c r="BI6" s="1">
        <f t="shared" si="1"/>
        <v>500</v>
      </c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1"/>
    </row>
    <row r="7" spans="1:90" x14ac:dyDescent="0.3">
      <c r="A7" s="104" t="s">
        <v>89</v>
      </c>
      <c r="B7" s="1">
        <v>500</v>
      </c>
      <c r="C7" s="1">
        <f t="shared" si="0"/>
        <v>500</v>
      </c>
      <c r="D7" s="1">
        <f t="shared" si="1"/>
        <v>500</v>
      </c>
      <c r="E7" s="1">
        <f t="shared" si="1"/>
        <v>500</v>
      </c>
      <c r="F7" s="1">
        <f t="shared" si="1"/>
        <v>500</v>
      </c>
      <c r="G7" s="1">
        <f t="shared" si="1"/>
        <v>500</v>
      </c>
      <c r="H7" s="1">
        <f t="shared" si="1"/>
        <v>500</v>
      </c>
      <c r="I7" s="1">
        <f t="shared" si="1"/>
        <v>500</v>
      </c>
      <c r="J7" s="1">
        <f t="shared" si="1"/>
        <v>500</v>
      </c>
      <c r="K7" s="1">
        <f t="shared" si="1"/>
        <v>500</v>
      </c>
      <c r="L7" s="1">
        <f t="shared" si="1"/>
        <v>500</v>
      </c>
      <c r="M7" s="1">
        <f t="shared" si="1"/>
        <v>500</v>
      </c>
      <c r="N7" s="1">
        <f t="shared" si="1"/>
        <v>500</v>
      </c>
      <c r="O7" s="1">
        <f t="shared" si="1"/>
        <v>500</v>
      </c>
      <c r="P7" s="1">
        <f t="shared" si="1"/>
        <v>500</v>
      </c>
      <c r="Q7" s="1">
        <f t="shared" si="1"/>
        <v>500</v>
      </c>
      <c r="R7" s="1">
        <f t="shared" si="1"/>
        <v>500</v>
      </c>
      <c r="S7" s="1">
        <f t="shared" si="1"/>
        <v>500</v>
      </c>
      <c r="T7" s="1">
        <f t="shared" si="1"/>
        <v>500</v>
      </c>
      <c r="U7" s="1">
        <f t="shared" si="1"/>
        <v>500</v>
      </c>
      <c r="V7" s="1">
        <f t="shared" si="1"/>
        <v>500</v>
      </c>
      <c r="W7" s="1">
        <f t="shared" si="1"/>
        <v>500</v>
      </c>
      <c r="X7" s="1">
        <f t="shared" si="1"/>
        <v>500</v>
      </c>
      <c r="Y7" s="1">
        <f t="shared" si="1"/>
        <v>500</v>
      </c>
      <c r="Z7" s="1">
        <f t="shared" si="1"/>
        <v>500</v>
      </c>
      <c r="AA7" s="1">
        <f t="shared" si="1"/>
        <v>500</v>
      </c>
      <c r="AB7" s="1">
        <f t="shared" si="1"/>
        <v>500</v>
      </c>
      <c r="AC7" s="1">
        <f t="shared" si="1"/>
        <v>500</v>
      </c>
      <c r="AD7" s="1">
        <f t="shared" si="1"/>
        <v>500</v>
      </c>
      <c r="AE7" s="1">
        <f t="shared" si="1"/>
        <v>500</v>
      </c>
      <c r="AF7" s="1">
        <f t="shared" si="1"/>
        <v>500</v>
      </c>
      <c r="AG7" s="1">
        <f t="shared" si="1"/>
        <v>500</v>
      </c>
      <c r="AH7" s="1">
        <f t="shared" si="1"/>
        <v>500</v>
      </c>
      <c r="AI7" s="1">
        <f t="shared" si="1"/>
        <v>500</v>
      </c>
      <c r="AJ7" s="1">
        <f t="shared" si="1"/>
        <v>500</v>
      </c>
      <c r="AK7" s="1">
        <f t="shared" si="1"/>
        <v>500</v>
      </c>
      <c r="AL7" s="1">
        <f t="shared" si="1"/>
        <v>500</v>
      </c>
      <c r="AM7" s="1">
        <f t="shared" si="1"/>
        <v>500</v>
      </c>
      <c r="AN7" s="1">
        <f t="shared" si="1"/>
        <v>500</v>
      </c>
      <c r="AO7" s="1">
        <f t="shared" si="1"/>
        <v>500</v>
      </c>
      <c r="AP7" s="1">
        <f t="shared" si="1"/>
        <v>500</v>
      </c>
      <c r="AQ7" s="1">
        <f t="shared" si="1"/>
        <v>500</v>
      </c>
      <c r="AR7" s="1">
        <f t="shared" si="1"/>
        <v>500</v>
      </c>
      <c r="AS7" s="1">
        <f t="shared" si="1"/>
        <v>500</v>
      </c>
      <c r="AT7" s="1">
        <f t="shared" si="1"/>
        <v>500</v>
      </c>
      <c r="AU7" s="1">
        <f t="shared" si="1"/>
        <v>500</v>
      </c>
      <c r="AV7" s="1">
        <f t="shared" si="1"/>
        <v>500</v>
      </c>
      <c r="AW7" s="1">
        <f t="shared" si="1"/>
        <v>500</v>
      </c>
      <c r="AX7" s="1">
        <f t="shared" si="1"/>
        <v>500</v>
      </c>
      <c r="AY7" s="1">
        <f t="shared" si="1"/>
        <v>500</v>
      </c>
      <c r="AZ7" s="1">
        <f t="shared" si="1"/>
        <v>500</v>
      </c>
      <c r="BA7" s="1">
        <f t="shared" si="1"/>
        <v>500</v>
      </c>
      <c r="BB7" s="1">
        <f t="shared" si="1"/>
        <v>500</v>
      </c>
      <c r="BC7" s="1">
        <f t="shared" si="1"/>
        <v>500</v>
      </c>
      <c r="BD7" s="1">
        <f t="shared" si="1"/>
        <v>500</v>
      </c>
      <c r="BE7" s="1">
        <f t="shared" si="1"/>
        <v>500</v>
      </c>
      <c r="BF7" s="1">
        <f t="shared" si="1"/>
        <v>500</v>
      </c>
      <c r="BG7" s="1">
        <f t="shared" si="1"/>
        <v>500</v>
      </c>
      <c r="BH7" s="1">
        <f t="shared" si="1"/>
        <v>500</v>
      </c>
      <c r="BI7" s="1">
        <f t="shared" si="1"/>
        <v>500</v>
      </c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1"/>
    </row>
    <row r="8" spans="1:90" x14ac:dyDescent="0.3">
      <c r="A8" s="104" t="s">
        <v>175</v>
      </c>
      <c r="B8" s="1">
        <v>2000</v>
      </c>
      <c r="C8" s="1">
        <f t="shared" ref="C8" si="2">B8</f>
        <v>2000</v>
      </c>
      <c r="D8" s="1">
        <f t="shared" ref="D8" si="3">C8</f>
        <v>2000</v>
      </c>
      <c r="E8" s="1">
        <f t="shared" ref="E8" si="4">D8</f>
        <v>2000</v>
      </c>
      <c r="F8" s="1">
        <f t="shared" ref="F8" si="5">E8</f>
        <v>2000</v>
      </c>
      <c r="G8" s="1">
        <f t="shared" ref="G8" si="6">F8</f>
        <v>2000</v>
      </c>
      <c r="H8" s="1">
        <f t="shared" ref="H8" si="7">G8</f>
        <v>2000</v>
      </c>
      <c r="I8" s="1">
        <f t="shared" ref="I8" si="8">H8</f>
        <v>2000</v>
      </c>
      <c r="J8" s="1">
        <f t="shared" ref="J8" si="9">I8</f>
        <v>2000</v>
      </c>
      <c r="K8" s="1">
        <f t="shared" ref="K8" si="10">J8</f>
        <v>2000</v>
      </c>
      <c r="L8" s="1">
        <f t="shared" ref="L8" si="11">K8</f>
        <v>2000</v>
      </c>
      <c r="M8" s="1">
        <f t="shared" ref="M8" si="12">L8</f>
        <v>2000</v>
      </c>
      <c r="N8" s="1">
        <f t="shared" ref="N8" si="13">M8</f>
        <v>2000</v>
      </c>
      <c r="O8" s="1">
        <f t="shared" ref="O8" si="14">N8</f>
        <v>2000</v>
      </c>
      <c r="P8" s="1">
        <f t="shared" ref="P8" si="15">O8</f>
        <v>2000</v>
      </c>
      <c r="Q8" s="1">
        <f t="shared" ref="Q8" si="16">P8</f>
        <v>2000</v>
      </c>
      <c r="R8" s="1">
        <f t="shared" ref="R8" si="17">Q8</f>
        <v>2000</v>
      </c>
      <c r="S8" s="1">
        <f t="shared" ref="S8" si="18">R8</f>
        <v>2000</v>
      </c>
      <c r="T8" s="1">
        <f t="shared" ref="T8" si="19">S8</f>
        <v>2000</v>
      </c>
      <c r="U8" s="1">
        <f t="shared" ref="U8" si="20">T8</f>
        <v>2000</v>
      </c>
      <c r="V8" s="1">
        <f t="shared" ref="V8" si="21">U8</f>
        <v>2000</v>
      </c>
      <c r="W8" s="1">
        <f t="shared" ref="W8" si="22">V8</f>
        <v>2000</v>
      </c>
      <c r="X8" s="1">
        <f t="shared" ref="X8" si="23">W8</f>
        <v>2000</v>
      </c>
      <c r="Y8" s="1">
        <f t="shared" ref="Y8" si="24">X8</f>
        <v>2000</v>
      </c>
      <c r="Z8" s="1">
        <f t="shared" ref="Z8" si="25">Y8</f>
        <v>2000</v>
      </c>
      <c r="AA8" s="1">
        <f t="shared" ref="AA8" si="26">Z8</f>
        <v>2000</v>
      </c>
      <c r="AB8" s="1">
        <f t="shared" ref="AB8" si="27">AA8</f>
        <v>2000</v>
      </c>
      <c r="AC8" s="1">
        <f t="shared" ref="AC8" si="28">AB8</f>
        <v>2000</v>
      </c>
      <c r="AD8" s="1">
        <f t="shared" ref="AD8" si="29">AC8</f>
        <v>2000</v>
      </c>
      <c r="AE8" s="1">
        <f t="shared" ref="AE8" si="30">AD8</f>
        <v>2000</v>
      </c>
      <c r="AF8" s="1">
        <f t="shared" ref="AF8" si="31">AE8</f>
        <v>2000</v>
      </c>
      <c r="AG8" s="1">
        <f t="shared" ref="AG8" si="32">AF8</f>
        <v>2000</v>
      </c>
      <c r="AH8" s="1">
        <f t="shared" ref="AH8" si="33">AG8</f>
        <v>2000</v>
      </c>
      <c r="AI8" s="1">
        <f t="shared" ref="AI8" si="34">AH8</f>
        <v>2000</v>
      </c>
      <c r="AJ8" s="1">
        <f t="shared" ref="AJ8" si="35">AI8</f>
        <v>2000</v>
      </c>
      <c r="AK8" s="1">
        <f t="shared" ref="AK8" si="36">AJ8</f>
        <v>2000</v>
      </c>
      <c r="AL8" s="1">
        <f t="shared" ref="AL8" si="37">AK8</f>
        <v>2000</v>
      </c>
      <c r="AM8" s="1">
        <f t="shared" ref="AM8" si="38">AL8</f>
        <v>2000</v>
      </c>
      <c r="AN8" s="1">
        <f t="shared" ref="AN8" si="39">AM8</f>
        <v>2000</v>
      </c>
      <c r="AO8" s="1">
        <f t="shared" ref="AO8" si="40">AN8</f>
        <v>2000</v>
      </c>
      <c r="AP8" s="1">
        <f t="shared" ref="AP8" si="41">AO8</f>
        <v>2000</v>
      </c>
      <c r="AQ8" s="1">
        <f t="shared" ref="AQ8" si="42">AP8</f>
        <v>2000</v>
      </c>
      <c r="AR8" s="1">
        <f t="shared" ref="AR8" si="43">AQ8</f>
        <v>2000</v>
      </c>
      <c r="AS8" s="1">
        <f t="shared" ref="AS8" si="44">AR8</f>
        <v>2000</v>
      </c>
      <c r="AT8" s="1">
        <f t="shared" ref="AT8" si="45">AS8</f>
        <v>2000</v>
      </c>
      <c r="AU8" s="1">
        <f t="shared" ref="AU8" si="46">AT8</f>
        <v>2000</v>
      </c>
      <c r="AV8" s="1">
        <f t="shared" ref="AV8" si="47">AU8</f>
        <v>2000</v>
      </c>
      <c r="AW8" s="1">
        <f t="shared" ref="AW8" si="48">AV8</f>
        <v>2000</v>
      </c>
      <c r="AX8" s="1">
        <f t="shared" ref="AX8" si="49">AW8</f>
        <v>2000</v>
      </c>
      <c r="AY8" s="1">
        <f t="shared" ref="AY8" si="50">AX8</f>
        <v>2000</v>
      </c>
      <c r="AZ8" s="1">
        <f t="shared" ref="AZ8" si="51">AY8</f>
        <v>2000</v>
      </c>
      <c r="BA8" s="1">
        <f t="shared" ref="BA8" si="52">AZ8</f>
        <v>2000</v>
      </c>
      <c r="BB8" s="1">
        <f t="shared" ref="BB8" si="53">BA8</f>
        <v>2000</v>
      </c>
      <c r="BC8" s="1">
        <f t="shared" ref="BC8" si="54">BB8</f>
        <v>2000</v>
      </c>
      <c r="BD8" s="1">
        <f t="shared" ref="BD8" si="55">BC8</f>
        <v>2000</v>
      </c>
      <c r="BE8" s="1">
        <f t="shared" ref="BE8" si="56">BD8</f>
        <v>2000</v>
      </c>
      <c r="BF8" s="1">
        <f t="shared" ref="BF8" si="57">BE8</f>
        <v>2000</v>
      </c>
      <c r="BG8" s="1">
        <f t="shared" ref="BG8" si="58">BF8</f>
        <v>2000</v>
      </c>
      <c r="BH8" s="1">
        <f t="shared" ref="BH8" si="59">BG8</f>
        <v>2000</v>
      </c>
      <c r="BI8" s="1">
        <f t="shared" ref="BI8" si="60">BH8</f>
        <v>2000</v>
      </c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1"/>
    </row>
    <row r="9" spans="1:90" s="14" customFormat="1" x14ac:dyDescent="0.3">
      <c r="A9" s="62" t="s">
        <v>167</v>
      </c>
      <c r="B9" s="1">
        <v>1500</v>
      </c>
      <c r="C9" s="1">
        <f t="shared" si="0"/>
        <v>1500</v>
      </c>
      <c r="D9" s="1">
        <f t="shared" si="1"/>
        <v>1500</v>
      </c>
      <c r="E9" s="1">
        <f t="shared" si="1"/>
        <v>1500</v>
      </c>
      <c r="F9" s="1">
        <f t="shared" si="1"/>
        <v>1500</v>
      </c>
      <c r="G9" s="1">
        <f t="shared" si="1"/>
        <v>1500</v>
      </c>
      <c r="H9" s="1">
        <f t="shared" si="1"/>
        <v>1500</v>
      </c>
      <c r="I9" s="1">
        <f t="shared" si="1"/>
        <v>1500</v>
      </c>
      <c r="J9" s="1">
        <f t="shared" si="1"/>
        <v>1500</v>
      </c>
      <c r="K9" s="1">
        <f t="shared" si="1"/>
        <v>1500</v>
      </c>
      <c r="L9" s="1">
        <f t="shared" si="1"/>
        <v>1500</v>
      </c>
      <c r="M9" s="1">
        <f t="shared" si="1"/>
        <v>1500</v>
      </c>
      <c r="N9" s="1">
        <f t="shared" si="1"/>
        <v>1500</v>
      </c>
      <c r="O9" s="1">
        <f t="shared" si="1"/>
        <v>1500</v>
      </c>
      <c r="P9" s="1">
        <f t="shared" si="1"/>
        <v>1500</v>
      </c>
      <c r="Q9" s="1">
        <f t="shared" si="1"/>
        <v>1500</v>
      </c>
      <c r="R9" s="1">
        <f t="shared" si="1"/>
        <v>1500</v>
      </c>
      <c r="S9" s="1">
        <f t="shared" si="1"/>
        <v>1500</v>
      </c>
      <c r="T9" s="1">
        <f t="shared" si="1"/>
        <v>1500</v>
      </c>
      <c r="U9" s="1">
        <f t="shared" si="1"/>
        <v>1500</v>
      </c>
      <c r="V9" s="1">
        <f t="shared" si="1"/>
        <v>1500</v>
      </c>
      <c r="W9" s="1">
        <f t="shared" si="1"/>
        <v>1500</v>
      </c>
      <c r="X9" s="1">
        <f t="shared" si="1"/>
        <v>1500</v>
      </c>
      <c r="Y9" s="1">
        <f t="shared" si="1"/>
        <v>1500</v>
      </c>
      <c r="Z9" s="1">
        <f t="shared" si="1"/>
        <v>1500</v>
      </c>
      <c r="AA9" s="1">
        <f t="shared" si="1"/>
        <v>1500</v>
      </c>
      <c r="AB9" s="1">
        <f t="shared" si="1"/>
        <v>1500</v>
      </c>
      <c r="AC9" s="1">
        <f t="shared" si="1"/>
        <v>1500</v>
      </c>
      <c r="AD9" s="1">
        <f t="shared" si="1"/>
        <v>1500</v>
      </c>
      <c r="AE9" s="1">
        <f t="shared" si="1"/>
        <v>1500</v>
      </c>
      <c r="AF9" s="1">
        <f t="shared" si="1"/>
        <v>1500</v>
      </c>
      <c r="AG9" s="1">
        <f t="shared" si="1"/>
        <v>1500</v>
      </c>
      <c r="AH9" s="1">
        <f t="shared" si="1"/>
        <v>1500</v>
      </c>
      <c r="AI9" s="1">
        <f t="shared" si="1"/>
        <v>1500</v>
      </c>
      <c r="AJ9" s="1">
        <f t="shared" si="1"/>
        <v>1500</v>
      </c>
      <c r="AK9" s="1">
        <f t="shared" si="1"/>
        <v>1500</v>
      </c>
      <c r="AL9" s="1">
        <f t="shared" si="1"/>
        <v>1500</v>
      </c>
      <c r="AM9" s="1">
        <f t="shared" si="1"/>
        <v>1500</v>
      </c>
      <c r="AN9" s="1">
        <f t="shared" si="1"/>
        <v>1500</v>
      </c>
      <c r="AO9" s="1">
        <f t="shared" si="1"/>
        <v>1500</v>
      </c>
      <c r="AP9" s="1">
        <f t="shared" si="1"/>
        <v>1500</v>
      </c>
      <c r="AQ9" s="1">
        <f t="shared" si="1"/>
        <v>1500</v>
      </c>
      <c r="AR9" s="1">
        <f t="shared" si="1"/>
        <v>1500</v>
      </c>
      <c r="AS9" s="1">
        <f t="shared" si="1"/>
        <v>1500</v>
      </c>
      <c r="AT9" s="1">
        <f t="shared" si="1"/>
        <v>1500</v>
      </c>
      <c r="AU9" s="1">
        <f t="shared" si="1"/>
        <v>1500</v>
      </c>
      <c r="AV9" s="1">
        <f t="shared" si="1"/>
        <v>1500</v>
      </c>
      <c r="AW9" s="1">
        <f t="shared" si="1"/>
        <v>1500</v>
      </c>
      <c r="AX9" s="1">
        <f t="shared" si="1"/>
        <v>1500</v>
      </c>
      <c r="AY9" s="1">
        <f t="shared" si="1"/>
        <v>1500</v>
      </c>
      <c r="AZ9" s="1">
        <f t="shared" si="1"/>
        <v>1500</v>
      </c>
      <c r="BA9" s="1">
        <f t="shared" si="1"/>
        <v>1500</v>
      </c>
      <c r="BB9" s="1">
        <f t="shared" si="1"/>
        <v>1500</v>
      </c>
      <c r="BC9" s="1">
        <f t="shared" si="1"/>
        <v>1500</v>
      </c>
      <c r="BD9" s="1">
        <f t="shared" si="1"/>
        <v>1500</v>
      </c>
      <c r="BE9" s="1">
        <f t="shared" si="1"/>
        <v>1500</v>
      </c>
      <c r="BF9" s="1">
        <f t="shared" si="1"/>
        <v>1500</v>
      </c>
      <c r="BG9" s="1">
        <f t="shared" si="1"/>
        <v>1500</v>
      </c>
      <c r="BH9" s="1">
        <f t="shared" si="1"/>
        <v>1500</v>
      </c>
      <c r="BI9" s="1">
        <f t="shared" si="1"/>
        <v>1500</v>
      </c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1"/>
      <c r="CL9" s="13"/>
    </row>
    <row r="10" spans="1:90" s="14" customFormat="1" x14ac:dyDescent="0.3">
      <c r="A10" s="62" t="s">
        <v>168</v>
      </c>
      <c r="B10" s="1">
        <v>0</v>
      </c>
      <c r="C10" s="1">
        <v>5000</v>
      </c>
      <c r="D10" s="1">
        <f t="shared" si="1"/>
        <v>5000</v>
      </c>
      <c r="E10" s="1">
        <f t="shared" si="1"/>
        <v>5000</v>
      </c>
      <c r="F10" s="1">
        <f t="shared" si="1"/>
        <v>5000</v>
      </c>
      <c r="G10" s="1">
        <f t="shared" si="1"/>
        <v>5000</v>
      </c>
      <c r="H10" s="1">
        <f t="shared" si="1"/>
        <v>5000</v>
      </c>
      <c r="I10" s="1">
        <f t="shared" si="1"/>
        <v>5000</v>
      </c>
      <c r="J10" s="1">
        <f t="shared" si="1"/>
        <v>5000</v>
      </c>
      <c r="K10" s="1">
        <f t="shared" si="1"/>
        <v>5000</v>
      </c>
      <c r="L10" s="1">
        <f t="shared" si="1"/>
        <v>5000</v>
      </c>
      <c r="M10" s="1">
        <f t="shared" si="1"/>
        <v>5000</v>
      </c>
      <c r="N10" s="1">
        <f t="shared" si="1"/>
        <v>5000</v>
      </c>
      <c r="O10" s="1">
        <f t="shared" si="1"/>
        <v>5000</v>
      </c>
      <c r="P10" s="1">
        <f t="shared" si="1"/>
        <v>5000</v>
      </c>
      <c r="Q10" s="1">
        <f t="shared" si="1"/>
        <v>5000</v>
      </c>
      <c r="R10" s="1">
        <f t="shared" si="1"/>
        <v>5000</v>
      </c>
      <c r="S10" s="1">
        <f t="shared" si="1"/>
        <v>5000</v>
      </c>
      <c r="T10" s="1">
        <f t="shared" si="1"/>
        <v>5000</v>
      </c>
      <c r="U10" s="1">
        <f t="shared" si="1"/>
        <v>5000</v>
      </c>
      <c r="V10" s="1">
        <f t="shared" si="1"/>
        <v>5000</v>
      </c>
      <c r="W10" s="1">
        <f t="shared" si="1"/>
        <v>5000</v>
      </c>
      <c r="X10" s="1">
        <f t="shared" si="1"/>
        <v>5000</v>
      </c>
      <c r="Y10" s="1">
        <f t="shared" si="1"/>
        <v>5000</v>
      </c>
      <c r="Z10" s="1">
        <f t="shared" si="1"/>
        <v>5000</v>
      </c>
      <c r="AA10" s="1">
        <f t="shared" si="1"/>
        <v>5000</v>
      </c>
      <c r="AB10" s="1">
        <f t="shared" si="1"/>
        <v>5000</v>
      </c>
      <c r="AC10" s="1">
        <f t="shared" si="1"/>
        <v>5000</v>
      </c>
      <c r="AD10" s="1">
        <f t="shared" si="1"/>
        <v>5000</v>
      </c>
      <c r="AE10" s="1">
        <f t="shared" si="1"/>
        <v>5000</v>
      </c>
      <c r="AF10" s="1">
        <f t="shared" si="1"/>
        <v>5000</v>
      </c>
      <c r="AG10" s="1">
        <f t="shared" si="1"/>
        <v>5000</v>
      </c>
      <c r="AH10" s="1">
        <f t="shared" si="1"/>
        <v>5000</v>
      </c>
      <c r="AI10" s="1">
        <f t="shared" si="1"/>
        <v>5000</v>
      </c>
      <c r="AJ10" s="1">
        <f t="shared" si="1"/>
        <v>5000</v>
      </c>
      <c r="AK10" s="1">
        <f t="shared" si="1"/>
        <v>5000</v>
      </c>
      <c r="AL10" s="1">
        <f t="shared" si="1"/>
        <v>5000</v>
      </c>
      <c r="AM10" s="1">
        <f t="shared" si="1"/>
        <v>5000</v>
      </c>
      <c r="AN10" s="1">
        <f t="shared" si="1"/>
        <v>5000</v>
      </c>
      <c r="AO10" s="1">
        <f t="shared" si="1"/>
        <v>5000</v>
      </c>
      <c r="AP10" s="1">
        <f t="shared" ref="D10:BI14" si="61">AO10</f>
        <v>5000</v>
      </c>
      <c r="AQ10" s="1">
        <f t="shared" si="61"/>
        <v>5000</v>
      </c>
      <c r="AR10" s="1">
        <f t="shared" si="61"/>
        <v>5000</v>
      </c>
      <c r="AS10" s="1">
        <f t="shared" si="61"/>
        <v>5000</v>
      </c>
      <c r="AT10" s="1">
        <f t="shared" si="61"/>
        <v>5000</v>
      </c>
      <c r="AU10" s="1">
        <f t="shared" si="61"/>
        <v>5000</v>
      </c>
      <c r="AV10" s="1">
        <f t="shared" si="61"/>
        <v>5000</v>
      </c>
      <c r="AW10" s="1">
        <f t="shared" si="61"/>
        <v>5000</v>
      </c>
      <c r="AX10" s="1">
        <f t="shared" si="61"/>
        <v>5000</v>
      </c>
      <c r="AY10" s="1">
        <f t="shared" si="61"/>
        <v>5000</v>
      </c>
      <c r="AZ10" s="1">
        <f t="shared" si="61"/>
        <v>5000</v>
      </c>
      <c r="BA10" s="1">
        <f t="shared" si="61"/>
        <v>5000</v>
      </c>
      <c r="BB10" s="1">
        <f t="shared" si="61"/>
        <v>5000</v>
      </c>
      <c r="BC10" s="1">
        <f t="shared" si="61"/>
        <v>5000</v>
      </c>
      <c r="BD10" s="1">
        <f t="shared" si="61"/>
        <v>5000</v>
      </c>
      <c r="BE10" s="1">
        <f t="shared" si="61"/>
        <v>5000</v>
      </c>
      <c r="BF10" s="1">
        <f t="shared" si="61"/>
        <v>5000</v>
      </c>
      <c r="BG10" s="1">
        <f t="shared" si="61"/>
        <v>5000</v>
      </c>
      <c r="BH10" s="1">
        <f t="shared" si="61"/>
        <v>5000</v>
      </c>
      <c r="BI10" s="1">
        <f t="shared" si="61"/>
        <v>5000</v>
      </c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1"/>
      <c r="CL10" s="13"/>
    </row>
    <row r="11" spans="1:90" s="14" customFormat="1" x14ac:dyDescent="0.3">
      <c r="A11" s="62" t="s">
        <v>169</v>
      </c>
      <c r="B11" s="1">
        <v>3000</v>
      </c>
      <c r="C11" s="1">
        <f t="shared" si="0"/>
        <v>3000</v>
      </c>
      <c r="D11" s="1">
        <f t="shared" si="61"/>
        <v>3000</v>
      </c>
      <c r="E11" s="1">
        <f t="shared" si="61"/>
        <v>3000</v>
      </c>
      <c r="F11" s="1">
        <f t="shared" si="61"/>
        <v>3000</v>
      </c>
      <c r="G11" s="1">
        <f t="shared" si="61"/>
        <v>3000</v>
      </c>
      <c r="H11" s="1">
        <f t="shared" si="61"/>
        <v>3000</v>
      </c>
      <c r="I11" s="1">
        <f t="shared" si="61"/>
        <v>3000</v>
      </c>
      <c r="J11" s="1">
        <f t="shared" si="61"/>
        <v>3000</v>
      </c>
      <c r="K11" s="1">
        <f t="shared" si="61"/>
        <v>3000</v>
      </c>
      <c r="L11" s="1">
        <f t="shared" si="61"/>
        <v>3000</v>
      </c>
      <c r="M11" s="1">
        <f t="shared" si="61"/>
        <v>3000</v>
      </c>
      <c r="N11" s="1">
        <f t="shared" si="61"/>
        <v>3000</v>
      </c>
      <c r="O11" s="1">
        <f t="shared" si="61"/>
        <v>3000</v>
      </c>
      <c r="P11" s="1">
        <f t="shared" si="61"/>
        <v>3000</v>
      </c>
      <c r="Q11" s="1">
        <f t="shared" si="61"/>
        <v>3000</v>
      </c>
      <c r="R11" s="1">
        <f t="shared" si="61"/>
        <v>3000</v>
      </c>
      <c r="S11" s="1">
        <f t="shared" si="61"/>
        <v>3000</v>
      </c>
      <c r="T11" s="1">
        <f t="shared" si="61"/>
        <v>3000</v>
      </c>
      <c r="U11" s="1">
        <f t="shared" si="61"/>
        <v>3000</v>
      </c>
      <c r="V11" s="1">
        <f t="shared" si="61"/>
        <v>3000</v>
      </c>
      <c r="W11" s="1">
        <f t="shared" si="61"/>
        <v>3000</v>
      </c>
      <c r="X11" s="1">
        <f t="shared" si="61"/>
        <v>3000</v>
      </c>
      <c r="Y11" s="1">
        <f t="shared" si="61"/>
        <v>3000</v>
      </c>
      <c r="Z11" s="1">
        <f t="shared" si="61"/>
        <v>3000</v>
      </c>
      <c r="AA11" s="1">
        <f t="shared" si="61"/>
        <v>3000</v>
      </c>
      <c r="AB11" s="1">
        <f t="shared" si="61"/>
        <v>3000</v>
      </c>
      <c r="AC11" s="1">
        <f t="shared" si="61"/>
        <v>3000</v>
      </c>
      <c r="AD11" s="1">
        <f t="shared" si="61"/>
        <v>3000</v>
      </c>
      <c r="AE11" s="1">
        <f t="shared" si="61"/>
        <v>3000</v>
      </c>
      <c r="AF11" s="1">
        <f t="shared" si="61"/>
        <v>3000</v>
      </c>
      <c r="AG11" s="1">
        <f t="shared" si="61"/>
        <v>3000</v>
      </c>
      <c r="AH11" s="1">
        <f t="shared" si="61"/>
        <v>3000</v>
      </c>
      <c r="AI11" s="1">
        <f t="shared" si="61"/>
        <v>3000</v>
      </c>
      <c r="AJ11" s="1">
        <f t="shared" si="61"/>
        <v>3000</v>
      </c>
      <c r="AK11" s="1">
        <f t="shared" si="61"/>
        <v>3000</v>
      </c>
      <c r="AL11" s="1">
        <f t="shared" si="61"/>
        <v>3000</v>
      </c>
      <c r="AM11" s="1">
        <f t="shared" si="61"/>
        <v>3000</v>
      </c>
      <c r="AN11" s="1">
        <f t="shared" si="61"/>
        <v>3000</v>
      </c>
      <c r="AO11" s="1">
        <f t="shared" si="61"/>
        <v>3000</v>
      </c>
      <c r="AP11" s="1">
        <f t="shared" si="61"/>
        <v>3000</v>
      </c>
      <c r="AQ11" s="1">
        <f t="shared" si="61"/>
        <v>3000</v>
      </c>
      <c r="AR11" s="1">
        <f t="shared" si="61"/>
        <v>3000</v>
      </c>
      <c r="AS11" s="1">
        <f t="shared" si="61"/>
        <v>3000</v>
      </c>
      <c r="AT11" s="1">
        <f t="shared" si="61"/>
        <v>3000</v>
      </c>
      <c r="AU11" s="1">
        <f t="shared" si="61"/>
        <v>3000</v>
      </c>
      <c r="AV11" s="1">
        <f t="shared" si="61"/>
        <v>3000</v>
      </c>
      <c r="AW11" s="1">
        <f t="shared" si="61"/>
        <v>3000</v>
      </c>
      <c r="AX11" s="1">
        <f t="shared" si="61"/>
        <v>3000</v>
      </c>
      <c r="AY11" s="1">
        <f t="shared" si="61"/>
        <v>3000</v>
      </c>
      <c r="AZ11" s="1">
        <f t="shared" si="61"/>
        <v>3000</v>
      </c>
      <c r="BA11" s="1">
        <f t="shared" si="61"/>
        <v>3000</v>
      </c>
      <c r="BB11" s="1">
        <f t="shared" si="61"/>
        <v>3000</v>
      </c>
      <c r="BC11" s="1">
        <f t="shared" si="61"/>
        <v>3000</v>
      </c>
      <c r="BD11" s="1">
        <f t="shared" si="61"/>
        <v>3000</v>
      </c>
      <c r="BE11" s="1">
        <f t="shared" si="61"/>
        <v>3000</v>
      </c>
      <c r="BF11" s="1">
        <f t="shared" si="61"/>
        <v>3000</v>
      </c>
      <c r="BG11" s="1">
        <f t="shared" si="61"/>
        <v>3000</v>
      </c>
      <c r="BH11" s="1">
        <f t="shared" si="61"/>
        <v>3000</v>
      </c>
      <c r="BI11" s="1">
        <f t="shared" si="61"/>
        <v>3000</v>
      </c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1"/>
      <c r="CL11" s="13"/>
    </row>
    <row r="12" spans="1:90" s="14" customFormat="1" x14ac:dyDescent="0.3">
      <c r="A12" s="62" t="s">
        <v>170</v>
      </c>
      <c r="B12" s="1">
        <v>0</v>
      </c>
      <c r="C12" s="1">
        <f t="shared" si="0"/>
        <v>0</v>
      </c>
      <c r="D12" s="1">
        <f t="shared" si="61"/>
        <v>0</v>
      </c>
      <c r="E12" s="1">
        <f t="shared" si="61"/>
        <v>0</v>
      </c>
      <c r="F12" s="1">
        <v>10000</v>
      </c>
      <c r="G12" s="1">
        <f t="shared" si="61"/>
        <v>10000</v>
      </c>
      <c r="H12" s="1">
        <f t="shared" si="61"/>
        <v>10000</v>
      </c>
      <c r="I12" s="1">
        <f t="shared" si="61"/>
        <v>10000</v>
      </c>
      <c r="J12" s="1">
        <f t="shared" si="61"/>
        <v>10000</v>
      </c>
      <c r="K12" s="1">
        <f t="shared" si="61"/>
        <v>10000</v>
      </c>
      <c r="L12" s="1">
        <f t="shared" si="61"/>
        <v>10000</v>
      </c>
      <c r="M12" s="1">
        <f t="shared" si="61"/>
        <v>10000</v>
      </c>
      <c r="N12" s="1">
        <f t="shared" si="61"/>
        <v>10000</v>
      </c>
      <c r="O12" s="1">
        <f t="shared" si="61"/>
        <v>10000</v>
      </c>
      <c r="P12" s="1">
        <f t="shared" si="61"/>
        <v>10000</v>
      </c>
      <c r="Q12" s="1">
        <f t="shared" si="61"/>
        <v>10000</v>
      </c>
      <c r="R12" s="1">
        <f t="shared" si="61"/>
        <v>10000</v>
      </c>
      <c r="S12" s="1">
        <f t="shared" si="61"/>
        <v>10000</v>
      </c>
      <c r="T12" s="1">
        <f t="shared" si="61"/>
        <v>10000</v>
      </c>
      <c r="U12" s="1">
        <f t="shared" si="61"/>
        <v>10000</v>
      </c>
      <c r="V12" s="1">
        <f t="shared" si="61"/>
        <v>10000</v>
      </c>
      <c r="W12" s="1">
        <f t="shared" si="61"/>
        <v>10000</v>
      </c>
      <c r="X12" s="1">
        <f t="shared" si="61"/>
        <v>10000</v>
      </c>
      <c r="Y12" s="1">
        <f t="shared" si="61"/>
        <v>10000</v>
      </c>
      <c r="Z12" s="1">
        <f t="shared" si="61"/>
        <v>10000</v>
      </c>
      <c r="AA12" s="1">
        <f t="shared" si="61"/>
        <v>10000</v>
      </c>
      <c r="AB12" s="1">
        <f t="shared" si="61"/>
        <v>10000</v>
      </c>
      <c r="AC12" s="1">
        <f t="shared" si="61"/>
        <v>10000</v>
      </c>
      <c r="AD12" s="1">
        <f t="shared" si="61"/>
        <v>10000</v>
      </c>
      <c r="AE12" s="1">
        <f t="shared" si="61"/>
        <v>10000</v>
      </c>
      <c r="AF12" s="1">
        <f t="shared" si="61"/>
        <v>10000</v>
      </c>
      <c r="AG12" s="1">
        <f t="shared" si="61"/>
        <v>10000</v>
      </c>
      <c r="AH12" s="1">
        <f t="shared" si="61"/>
        <v>10000</v>
      </c>
      <c r="AI12" s="1">
        <f t="shared" si="61"/>
        <v>10000</v>
      </c>
      <c r="AJ12" s="1">
        <f t="shared" si="61"/>
        <v>10000</v>
      </c>
      <c r="AK12" s="1">
        <f t="shared" si="61"/>
        <v>10000</v>
      </c>
      <c r="AL12" s="1">
        <f t="shared" si="61"/>
        <v>10000</v>
      </c>
      <c r="AM12" s="1">
        <f t="shared" si="61"/>
        <v>10000</v>
      </c>
      <c r="AN12" s="1">
        <f t="shared" si="61"/>
        <v>10000</v>
      </c>
      <c r="AO12" s="1">
        <f t="shared" si="61"/>
        <v>10000</v>
      </c>
      <c r="AP12" s="1">
        <f t="shared" si="61"/>
        <v>10000</v>
      </c>
      <c r="AQ12" s="1">
        <f t="shared" si="61"/>
        <v>10000</v>
      </c>
      <c r="AR12" s="1">
        <f t="shared" si="61"/>
        <v>10000</v>
      </c>
      <c r="AS12" s="1">
        <f t="shared" si="61"/>
        <v>10000</v>
      </c>
      <c r="AT12" s="1">
        <f t="shared" si="61"/>
        <v>10000</v>
      </c>
      <c r="AU12" s="1">
        <f t="shared" si="61"/>
        <v>10000</v>
      </c>
      <c r="AV12" s="1">
        <f t="shared" si="61"/>
        <v>10000</v>
      </c>
      <c r="AW12" s="1">
        <f t="shared" si="61"/>
        <v>10000</v>
      </c>
      <c r="AX12" s="1">
        <f t="shared" si="61"/>
        <v>10000</v>
      </c>
      <c r="AY12" s="1">
        <f t="shared" si="61"/>
        <v>10000</v>
      </c>
      <c r="AZ12" s="1">
        <f t="shared" si="61"/>
        <v>10000</v>
      </c>
      <c r="BA12" s="1">
        <f t="shared" si="61"/>
        <v>10000</v>
      </c>
      <c r="BB12" s="1">
        <f t="shared" si="61"/>
        <v>10000</v>
      </c>
      <c r="BC12" s="1">
        <f t="shared" si="61"/>
        <v>10000</v>
      </c>
      <c r="BD12" s="1">
        <f t="shared" si="61"/>
        <v>10000</v>
      </c>
      <c r="BE12" s="1">
        <f t="shared" si="61"/>
        <v>10000</v>
      </c>
      <c r="BF12" s="1">
        <f t="shared" si="61"/>
        <v>10000</v>
      </c>
      <c r="BG12" s="1">
        <f t="shared" si="61"/>
        <v>10000</v>
      </c>
      <c r="BH12" s="1">
        <f t="shared" si="61"/>
        <v>10000</v>
      </c>
      <c r="BI12" s="1">
        <f t="shared" si="61"/>
        <v>10000</v>
      </c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1"/>
      <c r="CL12" s="13"/>
    </row>
    <row r="13" spans="1:90" s="14" customFormat="1" x14ac:dyDescent="0.3">
      <c r="A13" s="62" t="s">
        <v>171</v>
      </c>
      <c r="B13" s="1">
        <v>2000</v>
      </c>
      <c r="C13" s="1">
        <f t="shared" si="0"/>
        <v>2000</v>
      </c>
      <c r="D13" s="1">
        <f t="shared" si="61"/>
        <v>2000</v>
      </c>
      <c r="E13" s="1">
        <f t="shared" si="61"/>
        <v>2000</v>
      </c>
      <c r="F13" s="1">
        <f t="shared" si="61"/>
        <v>2000</v>
      </c>
      <c r="G13" s="1">
        <f t="shared" si="61"/>
        <v>2000</v>
      </c>
      <c r="H13" s="1">
        <f t="shared" si="61"/>
        <v>2000</v>
      </c>
      <c r="I13" s="1">
        <f t="shared" si="61"/>
        <v>2000</v>
      </c>
      <c r="J13" s="1">
        <f t="shared" si="61"/>
        <v>2000</v>
      </c>
      <c r="K13" s="1">
        <f t="shared" si="61"/>
        <v>2000</v>
      </c>
      <c r="L13" s="1">
        <f t="shared" si="61"/>
        <v>2000</v>
      </c>
      <c r="M13" s="1">
        <f t="shared" si="61"/>
        <v>2000</v>
      </c>
      <c r="N13" s="1">
        <f t="shared" si="61"/>
        <v>2000</v>
      </c>
      <c r="O13" s="1">
        <f t="shared" si="61"/>
        <v>2000</v>
      </c>
      <c r="P13" s="1">
        <f t="shared" si="61"/>
        <v>2000</v>
      </c>
      <c r="Q13" s="1">
        <f t="shared" si="61"/>
        <v>2000</v>
      </c>
      <c r="R13" s="1">
        <f t="shared" si="61"/>
        <v>2000</v>
      </c>
      <c r="S13" s="1">
        <f t="shared" si="61"/>
        <v>2000</v>
      </c>
      <c r="T13" s="1">
        <f t="shared" si="61"/>
        <v>2000</v>
      </c>
      <c r="U13" s="1">
        <f t="shared" si="61"/>
        <v>2000</v>
      </c>
      <c r="V13" s="1">
        <f t="shared" si="61"/>
        <v>2000</v>
      </c>
      <c r="W13" s="1">
        <f t="shared" si="61"/>
        <v>2000</v>
      </c>
      <c r="X13" s="1">
        <f t="shared" si="61"/>
        <v>2000</v>
      </c>
      <c r="Y13" s="1">
        <f t="shared" si="61"/>
        <v>2000</v>
      </c>
      <c r="Z13" s="1">
        <f t="shared" si="61"/>
        <v>2000</v>
      </c>
      <c r="AA13" s="1">
        <f t="shared" si="61"/>
        <v>2000</v>
      </c>
      <c r="AB13" s="1">
        <f t="shared" si="61"/>
        <v>2000</v>
      </c>
      <c r="AC13" s="1">
        <f t="shared" si="61"/>
        <v>2000</v>
      </c>
      <c r="AD13" s="1">
        <f t="shared" si="61"/>
        <v>2000</v>
      </c>
      <c r="AE13" s="1">
        <f t="shared" si="61"/>
        <v>2000</v>
      </c>
      <c r="AF13" s="1">
        <f t="shared" si="61"/>
        <v>2000</v>
      </c>
      <c r="AG13" s="1">
        <f t="shared" si="61"/>
        <v>2000</v>
      </c>
      <c r="AH13" s="1">
        <f t="shared" si="61"/>
        <v>2000</v>
      </c>
      <c r="AI13" s="1">
        <f t="shared" si="61"/>
        <v>2000</v>
      </c>
      <c r="AJ13" s="1">
        <f t="shared" si="61"/>
        <v>2000</v>
      </c>
      <c r="AK13" s="1">
        <f t="shared" si="61"/>
        <v>2000</v>
      </c>
      <c r="AL13" s="1">
        <f t="shared" si="61"/>
        <v>2000</v>
      </c>
      <c r="AM13" s="1">
        <f t="shared" si="61"/>
        <v>2000</v>
      </c>
      <c r="AN13" s="1">
        <f t="shared" si="61"/>
        <v>2000</v>
      </c>
      <c r="AO13" s="1">
        <f t="shared" si="61"/>
        <v>2000</v>
      </c>
      <c r="AP13" s="1">
        <f t="shared" si="61"/>
        <v>2000</v>
      </c>
      <c r="AQ13" s="1">
        <f t="shared" si="61"/>
        <v>2000</v>
      </c>
      <c r="AR13" s="1">
        <f t="shared" si="61"/>
        <v>2000</v>
      </c>
      <c r="AS13" s="1">
        <f t="shared" si="61"/>
        <v>2000</v>
      </c>
      <c r="AT13" s="1">
        <f t="shared" si="61"/>
        <v>2000</v>
      </c>
      <c r="AU13" s="1">
        <f t="shared" si="61"/>
        <v>2000</v>
      </c>
      <c r="AV13" s="1">
        <f t="shared" si="61"/>
        <v>2000</v>
      </c>
      <c r="AW13" s="1">
        <f t="shared" si="61"/>
        <v>2000</v>
      </c>
      <c r="AX13" s="1">
        <f t="shared" si="61"/>
        <v>2000</v>
      </c>
      <c r="AY13" s="1">
        <f t="shared" si="61"/>
        <v>2000</v>
      </c>
      <c r="AZ13" s="1">
        <f t="shared" si="61"/>
        <v>2000</v>
      </c>
      <c r="BA13" s="1">
        <f t="shared" si="61"/>
        <v>2000</v>
      </c>
      <c r="BB13" s="1">
        <f t="shared" si="61"/>
        <v>2000</v>
      </c>
      <c r="BC13" s="1">
        <f t="shared" si="61"/>
        <v>2000</v>
      </c>
      <c r="BD13" s="1">
        <f t="shared" si="61"/>
        <v>2000</v>
      </c>
      <c r="BE13" s="1">
        <f t="shared" si="61"/>
        <v>2000</v>
      </c>
      <c r="BF13" s="1">
        <f t="shared" si="61"/>
        <v>2000</v>
      </c>
      <c r="BG13" s="1">
        <f t="shared" si="61"/>
        <v>2000</v>
      </c>
      <c r="BH13" s="1">
        <f t="shared" si="61"/>
        <v>2000</v>
      </c>
      <c r="BI13" s="1">
        <f t="shared" si="61"/>
        <v>2000</v>
      </c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1"/>
      <c r="CL13" s="13"/>
    </row>
    <row r="14" spans="1:90" s="15" customFormat="1" x14ac:dyDescent="0.3">
      <c r="A14" s="104" t="s">
        <v>172</v>
      </c>
      <c r="B14" s="1">
        <v>0</v>
      </c>
      <c r="C14" s="1">
        <f t="shared" si="0"/>
        <v>0</v>
      </c>
      <c r="D14" s="1">
        <f t="shared" si="61"/>
        <v>0</v>
      </c>
      <c r="E14" s="1">
        <f t="shared" si="61"/>
        <v>0</v>
      </c>
      <c r="F14" s="1">
        <f t="shared" si="61"/>
        <v>0</v>
      </c>
      <c r="G14" s="1">
        <v>2000</v>
      </c>
      <c r="H14" s="1">
        <f t="shared" si="61"/>
        <v>2000</v>
      </c>
      <c r="I14" s="1">
        <f t="shared" si="61"/>
        <v>2000</v>
      </c>
      <c r="J14" s="1">
        <f t="shared" si="61"/>
        <v>2000</v>
      </c>
      <c r="K14" s="1">
        <f t="shared" si="61"/>
        <v>2000</v>
      </c>
      <c r="L14" s="1">
        <f t="shared" si="61"/>
        <v>2000</v>
      </c>
      <c r="M14" s="1">
        <f t="shared" si="61"/>
        <v>2000</v>
      </c>
      <c r="N14" s="1">
        <f t="shared" si="61"/>
        <v>2000</v>
      </c>
      <c r="O14" s="1">
        <f t="shared" si="61"/>
        <v>2000</v>
      </c>
      <c r="P14" s="1">
        <f t="shared" si="61"/>
        <v>2000</v>
      </c>
      <c r="Q14" s="1">
        <f t="shared" si="61"/>
        <v>2000</v>
      </c>
      <c r="R14" s="1">
        <f t="shared" si="61"/>
        <v>2000</v>
      </c>
      <c r="S14" s="1">
        <f t="shared" si="61"/>
        <v>2000</v>
      </c>
      <c r="T14" s="1">
        <f t="shared" si="61"/>
        <v>2000</v>
      </c>
      <c r="U14" s="1">
        <f t="shared" si="61"/>
        <v>2000</v>
      </c>
      <c r="V14" s="1">
        <f t="shared" si="61"/>
        <v>2000</v>
      </c>
      <c r="W14" s="1">
        <f t="shared" si="61"/>
        <v>2000</v>
      </c>
      <c r="X14" s="1">
        <f t="shared" si="61"/>
        <v>2000</v>
      </c>
      <c r="Y14" s="1">
        <f t="shared" si="61"/>
        <v>2000</v>
      </c>
      <c r="Z14" s="1">
        <f t="shared" si="61"/>
        <v>2000</v>
      </c>
      <c r="AA14" s="1">
        <f t="shared" si="61"/>
        <v>2000</v>
      </c>
      <c r="AB14" s="1">
        <f t="shared" si="61"/>
        <v>2000</v>
      </c>
      <c r="AC14" s="1">
        <f t="shared" si="61"/>
        <v>2000</v>
      </c>
      <c r="AD14" s="1">
        <f t="shared" si="61"/>
        <v>2000</v>
      </c>
      <c r="AE14" s="1">
        <f t="shared" si="61"/>
        <v>2000</v>
      </c>
      <c r="AF14" s="1">
        <f t="shared" si="61"/>
        <v>2000</v>
      </c>
      <c r="AG14" s="1">
        <f t="shared" si="61"/>
        <v>2000</v>
      </c>
      <c r="AH14" s="1">
        <f t="shared" si="61"/>
        <v>2000</v>
      </c>
      <c r="AI14" s="1">
        <f t="shared" si="61"/>
        <v>2000</v>
      </c>
      <c r="AJ14" s="1">
        <f t="shared" si="61"/>
        <v>2000</v>
      </c>
      <c r="AK14" s="1">
        <f t="shared" si="61"/>
        <v>2000</v>
      </c>
      <c r="AL14" s="1">
        <f t="shared" si="61"/>
        <v>2000</v>
      </c>
      <c r="AM14" s="1">
        <f t="shared" si="61"/>
        <v>2000</v>
      </c>
      <c r="AN14" s="1">
        <f t="shared" si="61"/>
        <v>2000</v>
      </c>
      <c r="AO14" s="1">
        <f t="shared" si="61"/>
        <v>2000</v>
      </c>
      <c r="AP14" s="1">
        <f t="shared" si="61"/>
        <v>2000</v>
      </c>
      <c r="AQ14" s="1">
        <f t="shared" si="61"/>
        <v>2000</v>
      </c>
      <c r="AR14" s="1">
        <f t="shared" si="61"/>
        <v>2000</v>
      </c>
      <c r="AS14" s="1">
        <f t="shared" si="61"/>
        <v>2000</v>
      </c>
      <c r="AT14" s="1">
        <f t="shared" si="61"/>
        <v>2000</v>
      </c>
      <c r="AU14" s="1">
        <f t="shared" si="61"/>
        <v>2000</v>
      </c>
      <c r="AV14" s="1">
        <f t="shared" si="61"/>
        <v>2000</v>
      </c>
      <c r="AW14" s="1">
        <f t="shared" si="61"/>
        <v>2000</v>
      </c>
      <c r="AX14" s="1">
        <f t="shared" si="61"/>
        <v>2000</v>
      </c>
      <c r="AY14" s="1">
        <f t="shared" si="61"/>
        <v>2000</v>
      </c>
      <c r="AZ14" s="1">
        <f t="shared" si="61"/>
        <v>2000</v>
      </c>
      <c r="BA14" s="1">
        <f t="shared" si="61"/>
        <v>2000</v>
      </c>
      <c r="BB14" s="1">
        <f t="shared" si="61"/>
        <v>2000</v>
      </c>
      <c r="BC14" s="1">
        <f t="shared" si="61"/>
        <v>2000</v>
      </c>
      <c r="BD14" s="1">
        <f t="shared" si="61"/>
        <v>2000</v>
      </c>
      <c r="BE14" s="1">
        <f t="shared" si="61"/>
        <v>2000</v>
      </c>
      <c r="BF14" s="1">
        <f t="shared" si="61"/>
        <v>2000</v>
      </c>
      <c r="BG14" s="1">
        <f t="shared" si="61"/>
        <v>2000</v>
      </c>
      <c r="BH14" s="1">
        <f t="shared" si="61"/>
        <v>2000</v>
      </c>
      <c r="BI14" s="1">
        <f t="shared" si="61"/>
        <v>2000</v>
      </c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1"/>
    </row>
    <row r="15" spans="1:90" x14ac:dyDescent="0.3">
      <c r="A15" s="104" t="s">
        <v>173</v>
      </c>
      <c r="B15" s="1">
        <v>0</v>
      </c>
      <c r="C15" s="1">
        <v>0</v>
      </c>
      <c r="D15" s="1">
        <v>1400</v>
      </c>
      <c r="E15" s="1">
        <v>0</v>
      </c>
      <c r="F15" s="1">
        <f>E15</f>
        <v>0</v>
      </c>
      <c r="G15" s="1">
        <v>600</v>
      </c>
      <c r="H15" s="1">
        <v>0</v>
      </c>
      <c r="I15" s="1">
        <f t="shared" ref="I15:BI15" si="62">H15</f>
        <v>0</v>
      </c>
      <c r="J15" s="1">
        <v>600</v>
      </c>
      <c r="K15" s="1">
        <v>0</v>
      </c>
      <c r="L15" s="1">
        <f t="shared" si="62"/>
        <v>0</v>
      </c>
      <c r="M15" s="1">
        <v>600</v>
      </c>
      <c r="N15" s="1">
        <v>1400</v>
      </c>
      <c r="O15" s="1">
        <v>0</v>
      </c>
      <c r="P15" s="1">
        <f t="shared" si="62"/>
        <v>0</v>
      </c>
      <c r="Q15" s="1">
        <v>0</v>
      </c>
      <c r="R15" s="1">
        <v>0</v>
      </c>
      <c r="S15" s="1">
        <v>1000</v>
      </c>
      <c r="T15" s="1">
        <v>0</v>
      </c>
      <c r="U15" s="1">
        <v>0</v>
      </c>
      <c r="V15" s="1">
        <v>0</v>
      </c>
      <c r="W15" s="1">
        <v>0</v>
      </c>
      <c r="X15" s="1">
        <f t="shared" si="62"/>
        <v>0</v>
      </c>
      <c r="Y15" s="1">
        <v>1400</v>
      </c>
      <c r="Z15" s="1">
        <v>0</v>
      </c>
      <c r="AA15" s="1">
        <f t="shared" si="62"/>
        <v>0</v>
      </c>
      <c r="AB15" s="1">
        <v>0</v>
      </c>
      <c r="AC15" s="1">
        <v>0</v>
      </c>
      <c r="AD15" s="1">
        <v>1000</v>
      </c>
      <c r="AE15" s="1">
        <v>0</v>
      </c>
      <c r="AF15" s="1">
        <v>0</v>
      </c>
      <c r="AG15" s="1">
        <v>0</v>
      </c>
      <c r="AH15" s="1">
        <v>0</v>
      </c>
      <c r="AI15" s="1">
        <f t="shared" si="62"/>
        <v>0</v>
      </c>
      <c r="AJ15" s="1">
        <v>0</v>
      </c>
      <c r="AK15" s="1">
        <v>0</v>
      </c>
      <c r="AL15" s="1">
        <v>1400</v>
      </c>
      <c r="AM15" s="1">
        <v>0</v>
      </c>
      <c r="AN15" s="1">
        <f t="shared" si="62"/>
        <v>0</v>
      </c>
      <c r="AO15" s="1">
        <v>0</v>
      </c>
      <c r="AP15" s="1">
        <v>0</v>
      </c>
      <c r="AQ15" s="1">
        <v>1000</v>
      </c>
      <c r="AR15" s="1">
        <v>0</v>
      </c>
      <c r="AS15" s="1">
        <v>0</v>
      </c>
      <c r="AT15" s="1">
        <f t="shared" si="62"/>
        <v>0</v>
      </c>
      <c r="AU15" s="1">
        <f t="shared" si="62"/>
        <v>0</v>
      </c>
      <c r="AV15" s="1">
        <f t="shared" si="62"/>
        <v>0</v>
      </c>
      <c r="AW15" s="1">
        <f t="shared" si="62"/>
        <v>0</v>
      </c>
      <c r="AX15" s="1">
        <v>1400</v>
      </c>
      <c r="AY15" s="1">
        <v>0</v>
      </c>
      <c r="AZ15" s="1">
        <f t="shared" si="62"/>
        <v>0</v>
      </c>
      <c r="BA15" s="1">
        <v>0</v>
      </c>
      <c r="BB15" s="1">
        <v>0</v>
      </c>
      <c r="BC15" s="1">
        <v>1000</v>
      </c>
      <c r="BD15" s="1">
        <v>0</v>
      </c>
      <c r="BE15" s="1">
        <v>0</v>
      </c>
      <c r="BF15" s="1">
        <v>0</v>
      </c>
      <c r="BG15" s="1">
        <f t="shared" si="62"/>
        <v>0</v>
      </c>
      <c r="BH15" s="1">
        <f t="shared" si="62"/>
        <v>0</v>
      </c>
      <c r="BI15" s="1">
        <f t="shared" si="62"/>
        <v>0</v>
      </c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1"/>
    </row>
    <row r="16" spans="1:90" s="15" customFormat="1" x14ac:dyDescent="0.3">
      <c r="A16" s="62" t="s">
        <v>92</v>
      </c>
      <c r="B16" s="1">
        <v>150</v>
      </c>
      <c r="C16" s="1">
        <f t="shared" si="0"/>
        <v>150</v>
      </c>
      <c r="D16" s="1">
        <v>150</v>
      </c>
      <c r="E16" s="1">
        <v>150</v>
      </c>
      <c r="F16" s="1">
        <v>150</v>
      </c>
      <c r="G16" s="1">
        <v>150</v>
      </c>
      <c r="H16" s="1">
        <v>150</v>
      </c>
      <c r="I16" s="1">
        <v>150</v>
      </c>
      <c r="J16" s="1">
        <v>150</v>
      </c>
      <c r="K16" s="1">
        <v>150</v>
      </c>
      <c r="L16" s="1">
        <v>150</v>
      </c>
      <c r="M16" s="1">
        <v>150</v>
      </c>
      <c r="N16" s="1">
        <v>150</v>
      </c>
      <c r="O16" s="1">
        <v>150</v>
      </c>
      <c r="P16" s="1">
        <v>150</v>
      </c>
      <c r="Q16" s="1">
        <v>150</v>
      </c>
      <c r="R16" s="1">
        <v>150</v>
      </c>
      <c r="S16" s="1">
        <v>150</v>
      </c>
      <c r="T16" s="1">
        <v>150</v>
      </c>
      <c r="U16" s="1">
        <v>150</v>
      </c>
      <c r="V16" s="1">
        <v>150</v>
      </c>
      <c r="W16" s="1">
        <v>150</v>
      </c>
      <c r="X16" s="1">
        <v>150</v>
      </c>
      <c r="Y16" s="1">
        <v>150</v>
      </c>
      <c r="Z16" s="1">
        <v>150</v>
      </c>
      <c r="AA16" s="1">
        <v>150</v>
      </c>
      <c r="AB16" s="1">
        <v>150</v>
      </c>
      <c r="AC16" s="1">
        <v>150</v>
      </c>
      <c r="AD16" s="1">
        <v>150</v>
      </c>
      <c r="AE16" s="1">
        <v>150</v>
      </c>
      <c r="AF16" s="1">
        <v>150</v>
      </c>
      <c r="AG16" s="1">
        <v>150</v>
      </c>
      <c r="AH16" s="1">
        <v>150</v>
      </c>
      <c r="AI16" s="1">
        <v>150</v>
      </c>
      <c r="AJ16" s="1">
        <v>150</v>
      </c>
      <c r="AK16" s="1">
        <v>150</v>
      </c>
      <c r="AL16" s="1">
        <v>150</v>
      </c>
      <c r="AM16" s="1">
        <v>150</v>
      </c>
      <c r="AN16" s="1">
        <v>150</v>
      </c>
      <c r="AO16" s="1">
        <v>150</v>
      </c>
      <c r="AP16" s="1">
        <v>150</v>
      </c>
      <c r="AQ16" s="1">
        <v>150</v>
      </c>
      <c r="AR16" s="1">
        <v>150</v>
      </c>
      <c r="AS16" s="1">
        <v>150</v>
      </c>
      <c r="AT16" s="1">
        <v>150</v>
      </c>
      <c r="AU16" s="1">
        <v>150</v>
      </c>
      <c r="AV16" s="1">
        <v>150</v>
      </c>
      <c r="AW16" s="1">
        <v>150</v>
      </c>
      <c r="AX16" s="1">
        <v>150</v>
      </c>
      <c r="AY16" s="1">
        <v>150</v>
      </c>
      <c r="AZ16" s="1">
        <v>150</v>
      </c>
      <c r="BA16" s="1">
        <v>150</v>
      </c>
      <c r="BB16" s="1">
        <v>150</v>
      </c>
      <c r="BC16" s="1">
        <v>150</v>
      </c>
      <c r="BD16" s="1">
        <v>150</v>
      </c>
      <c r="BE16" s="1">
        <v>150</v>
      </c>
      <c r="BF16" s="1">
        <v>150</v>
      </c>
      <c r="BG16" s="1">
        <v>150</v>
      </c>
      <c r="BH16" s="1">
        <v>150</v>
      </c>
      <c r="BI16" s="1">
        <v>150</v>
      </c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1"/>
    </row>
    <row r="17" spans="1:89" s="15" customFormat="1" x14ac:dyDescent="0.3">
      <c r="A17" s="62" t="s">
        <v>94</v>
      </c>
      <c r="B17" s="1">
        <v>300</v>
      </c>
      <c r="C17" s="1">
        <f t="shared" si="0"/>
        <v>300</v>
      </c>
      <c r="D17" s="1">
        <v>300</v>
      </c>
      <c r="E17" s="1">
        <v>300</v>
      </c>
      <c r="F17" s="1">
        <v>300</v>
      </c>
      <c r="G17" s="1">
        <v>300</v>
      </c>
      <c r="H17" s="1">
        <v>300</v>
      </c>
      <c r="I17" s="1">
        <v>300</v>
      </c>
      <c r="J17" s="1">
        <v>300</v>
      </c>
      <c r="K17" s="1">
        <v>300</v>
      </c>
      <c r="L17" s="1">
        <v>300</v>
      </c>
      <c r="M17" s="1">
        <v>300</v>
      </c>
      <c r="N17" s="1">
        <v>300</v>
      </c>
      <c r="O17" s="1">
        <v>300</v>
      </c>
      <c r="P17" s="1">
        <v>300</v>
      </c>
      <c r="Q17" s="1">
        <v>300</v>
      </c>
      <c r="R17" s="1">
        <v>300</v>
      </c>
      <c r="S17" s="1">
        <v>300</v>
      </c>
      <c r="T17" s="1">
        <v>300</v>
      </c>
      <c r="U17" s="1">
        <v>300</v>
      </c>
      <c r="V17" s="1">
        <v>300</v>
      </c>
      <c r="W17" s="1">
        <v>300</v>
      </c>
      <c r="X17" s="1">
        <v>300</v>
      </c>
      <c r="Y17" s="1">
        <v>300</v>
      </c>
      <c r="Z17" s="1">
        <v>300</v>
      </c>
      <c r="AA17" s="1">
        <v>300</v>
      </c>
      <c r="AB17" s="1">
        <v>300</v>
      </c>
      <c r="AC17" s="1">
        <v>300</v>
      </c>
      <c r="AD17" s="1">
        <v>300</v>
      </c>
      <c r="AE17" s="1">
        <v>300</v>
      </c>
      <c r="AF17" s="1">
        <v>300</v>
      </c>
      <c r="AG17" s="1">
        <v>300</v>
      </c>
      <c r="AH17" s="1">
        <v>300</v>
      </c>
      <c r="AI17" s="1">
        <v>300</v>
      </c>
      <c r="AJ17" s="1">
        <v>300</v>
      </c>
      <c r="AK17" s="1">
        <v>300</v>
      </c>
      <c r="AL17" s="1">
        <v>300</v>
      </c>
      <c r="AM17" s="1">
        <v>300</v>
      </c>
      <c r="AN17" s="1">
        <v>300</v>
      </c>
      <c r="AO17" s="1">
        <v>300</v>
      </c>
      <c r="AP17" s="1">
        <v>300</v>
      </c>
      <c r="AQ17" s="1">
        <v>300</v>
      </c>
      <c r="AR17" s="1">
        <v>300</v>
      </c>
      <c r="AS17" s="1">
        <v>300</v>
      </c>
      <c r="AT17" s="1">
        <v>300</v>
      </c>
      <c r="AU17" s="1">
        <v>300</v>
      </c>
      <c r="AV17" s="1">
        <v>300</v>
      </c>
      <c r="AW17" s="1">
        <v>300</v>
      </c>
      <c r="AX17" s="1">
        <v>300</v>
      </c>
      <c r="AY17" s="1">
        <v>300</v>
      </c>
      <c r="AZ17" s="1">
        <v>300</v>
      </c>
      <c r="BA17" s="1">
        <v>300</v>
      </c>
      <c r="BB17" s="1">
        <v>300</v>
      </c>
      <c r="BC17" s="1">
        <v>300</v>
      </c>
      <c r="BD17" s="1">
        <v>300</v>
      </c>
      <c r="BE17" s="1">
        <v>300</v>
      </c>
      <c r="BF17" s="1">
        <v>300</v>
      </c>
      <c r="BG17" s="1">
        <v>300</v>
      </c>
      <c r="BH17" s="1">
        <v>300</v>
      </c>
      <c r="BI17" s="1">
        <v>300</v>
      </c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1"/>
    </row>
    <row r="18" spans="1:89" x14ac:dyDescent="0.3">
      <c r="A18" s="104" t="s">
        <v>50</v>
      </c>
      <c r="B18" s="1">
        <v>500</v>
      </c>
      <c r="C18" s="1">
        <f t="shared" si="0"/>
        <v>500</v>
      </c>
      <c r="D18" s="1">
        <f>B18</f>
        <v>500</v>
      </c>
      <c r="E18" s="1">
        <f t="shared" ref="E18:BI18" si="63">C18</f>
        <v>500</v>
      </c>
      <c r="F18" s="1">
        <f t="shared" si="63"/>
        <v>500</v>
      </c>
      <c r="G18" s="1">
        <f t="shared" si="63"/>
        <v>500</v>
      </c>
      <c r="H18" s="1">
        <f t="shared" si="63"/>
        <v>500</v>
      </c>
      <c r="I18" s="1">
        <f t="shared" si="63"/>
        <v>500</v>
      </c>
      <c r="J18" s="1">
        <f t="shared" si="63"/>
        <v>500</v>
      </c>
      <c r="K18" s="1">
        <f t="shared" si="63"/>
        <v>500</v>
      </c>
      <c r="L18" s="1">
        <f t="shared" si="63"/>
        <v>500</v>
      </c>
      <c r="M18" s="1">
        <f t="shared" si="63"/>
        <v>500</v>
      </c>
      <c r="N18" s="1">
        <f t="shared" si="63"/>
        <v>500</v>
      </c>
      <c r="O18" s="1">
        <f t="shared" si="63"/>
        <v>500</v>
      </c>
      <c r="P18" s="1">
        <f t="shared" si="63"/>
        <v>500</v>
      </c>
      <c r="Q18" s="1">
        <f t="shared" si="63"/>
        <v>500</v>
      </c>
      <c r="R18" s="1">
        <f t="shared" si="63"/>
        <v>500</v>
      </c>
      <c r="S18" s="1">
        <f t="shared" si="63"/>
        <v>500</v>
      </c>
      <c r="T18" s="1">
        <f t="shared" si="63"/>
        <v>500</v>
      </c>
      <c r="U18" s="1">
        <f t="shared" si="63"/>
        <v>500</v>
      </c>
      <c r="V18" s="1">
        <f t="shared" si="63"/>
        <v>500</v>
      </c>
      <c r="W18" s="1">
        <f t="shared" si="63"/>
        <v>500</v>
      </c>
      <c r="X18" s="1">
        <f t="shared" si="63"/>
        <v>500</v>
      </c>
      <c r="Y18" s="1">
        <f t="shared" si="63"/>
        <v>500</v>
      </c>
      <c r="Z18" s="1">
        <v>500</v>
      </c>
      <c r="AA18" s="1">
        <v>500</v>
      </c>
      <c r="AB18" s="1">
        <f t="shared" si="63"/>
        <v>500</v>
      </c>
      <c r="AC18" s="1">
        <f t="shared" si="63"/>
        <v>500</v>
      </c>
      <c r="AD18" s="1">
        <f t="shared" si="63"/>
        <v>500</v>
      </c>
      <c r="AE18" s="1">
        <f t="shared" si="63"/>
        <v>500</v>
      </c>
      <c r="AF18" s="1">
        <f t="shared" si="63"/>
        <v>500</v>
      </c>
      <c r="AG18" s="1">
        <f t="shared" si="63"/>
        <v>500</v>
      </c>
      <c r="AH18" s="1">
        <f t="shared" si="63"/>
        <v>500</v>
      </c>
      <c r="AI18" s="1">
        <f t="shared" si="63"/>
        <v>500</v>
      </c>
      <c r="AJ18" s="1">
        <f t="shared" si="63"/>
        <v>500</v>
      </c>
      <c r="AK18" s="1">
        <f t="shared" si="63"/>
        <v>500</v>
      </c>
      <c r="AL18" s="1">
        <v>500</v>
      </c>
      <c r="AM18" s="1">
        <v>500</v>
      </c>
      <c r="AN18" s="1">
        <f t="shared" si="63"/>
        <v>500</v>
      </c>
      <c r="AO18" s="1">
        <f t="shared" si="63"/>
        <v>500</v>
      </c>
      <c r="AP18" s="1">
        <f t="shared" si="63"/>
        <v>500</v>
      </c>
      <c r="AQ18" s="1">
        <f t="shared" si="63"/>
        <v>500</v>
      </c>
      <c r="AR18" s="1">
        <f t="shared" si="63"/>
        <v>500</v>
      </c>
      <c r="AS18" s="1">
        <f t="shared" si="63"/>
        <v>500</v>
      </c>
      <c r="AT18" s="1">
        <f t="shared" si="63"/>
        <v>500</v>
      </c>
      <c r="AU18" s="1">
        <f t="shared" si="63"/>
        <v>500</v>
      </c>
      <c r="AV18" s="1">
        <f t="shared" si="63"/>
        <v>500</v>
      </c>
      <c r="AW18" s="1">
        <f t="shared" si="63"/>
        <v>500</v>
      </c>
      <c r="AX18" s="1">
        <v>500</v>
      </c>
      <c r="AY18" s="1">
        <v>500</v>
      </c>
      <c r="AZ18" s="1">
        <f t="shared" si="63"/>
        <v>500</v>
      </c>
      <c r="BA18" s="1">
        <f t="shared" si="63"/>
        <v>500</v>
      </c>
      <c r="BB18" s="1">
        <f t="shared" si="63"/>
        <v>500</v>
      </c>
      <c r="BC18" s="1">
        <f t="shared" si="63"/>
        <v>500</v>
      </c>
      <c r="BD18" s="1">
        <f t="shared" si="63"/>
        <v>500</v>
      </c>
      <c r="BE18" s="1">
        <f t="shared" si="63"/>
        <v>500</v>
      </c>
      <c r="BF18" s="1">
        <f t="shared" si="63"/>
        <v>500</v>
      </c>
      <c r="BG18" s="1">
        <f t="shared" si="63"/>
        <v>500</v>
      </c>
      <c r="BH18" s="1">
        <f t="shared" si="63"/>
        <v>500</v>
      </c>
      <c r="BI18" s="1">
        <f t="shared" si="63"/>
        <v>500</v>
      </c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1"/>
    </row>
    <row r="19" spans="1:89" ht="15" thickBot="1" x14ac:dyDescent="0.35">
      <c r="A19" s="184" t="s">
        <v>2</v>
      </c>
      <c r="B19" s="168">
        <f t="shared" ref="B19:AG19" si="64">SUM(B5:B18)</f>
        <v>39950</v>
      </c>
      <c r="C19" s="168">
        <f t="shared" si="64"/>
        <v>44950</v>
      </c>
      <c r="D19" s="168">
        <f t="shared" si="64"/>
        <v>46850</v>
      </c>
      <c r="E19" s="168">
        <f t="shared" si="64"/>
        <v>45450</v>
      </c>
      <c r="F19" s="168">
        <f t="shared" si="64"/>
        <v>55450</v>
      </c>
      <c r="G19" s="168">
        <f t="shared" si="64"/>
        <v>58050</v>
      </c>
      <c r="H19" s="168">
        <f t="shared" si="64"/>
        <v>57450</v>
      </c>
      <c r="I19" s="168">
        <f t="shared" si="64"/>
        <v>57450</v>
      </c>
      <c r="J19" s="168">
        <f t="shared" si="64"/>
        <v>58050</v>
      </c>
      <c r="K19" s="168">
        <f t="shared" si="64"/>
        <v>57450</v>
      </c>
      <c r="L19" s="168">
        <f t="shared" si="64"/>
        <v>57450</v>
      </c>
      <c r="M19" s="168">
        <f t="shared" si="64"/>
        <v>58050</v>
      </c>
      <c r="N19" s="168">
        <f t="shared" si="64"/>
        <v>58850</v>
      </c>
      <c r="O19" s="168">
        <f t="shared" si="64"/>
        <v>57450</v>
      </c>
      <c r="P19" s="168">
        <f t="shared" si="64"/>
        <v>57450</v>
      </c>
      <c r="Q19" s="168">
        <f t="shared" si="64"/>
        <v>57450</v>
      </c>
      <c r="R19" s="168">
        <f t="shared" si="64"/>
        <v>57450</v>
      </c>
      <c r="S19" s="168">
        <f t="shared" si="64"/>
        <v>58450</v>
      </c>
      <c r="T19" s="168">
        <f t="shared" si="64"/>
        <v>57450</v>
      </c>
      <c r="U19" s="168">
        <f t="shared" si="64"/>
        <v>57450</v>
      </c>
      <c r="V19" s="168">
        <f t="shared" si="64"/>
        <v>57450</v>
      </c>
      <c r="W19" s="168">
        <f t="shared" si="64"/>
        <v>57450</v>
      </c>
      <c r="X19" s="168">
        <f t="shared" si="64"/>
        <v>57450</v>
      </c>
      <c r="Y19" s="168">
        <f t="shared" si="64"/>
        <v>58850</v>
      </c>
      <c r="Z19" s="168">
        <f t="shared" si="64"/>
        <v>57450</v>
      </c>
      <c r="AA19" s="168">
        <f t="shared" si="64"/>
        <v>57450</v>
      </c>
      <c r="AB19" s="168">
        <f t="shared" si="64"/>
        <v>57450</v>
      </c>
      <c r="AC19" s="168">
        <f t="shared" si="64"/>
        <v>57450</v>
      </c>
      <c r="AD19" s="168">
        <f t="shared" si="64"/>
        <v>58450</v>
      </c>
      <c r="AE19" s="168">
        <f t="shared" si="64"/>
        <v>57450</v>
      </c>
      <c r="AF19" s="168">
        <f t="shared" si="64"/>
        <v>57450</v>
      </c>
      <c r="AG19" s="168">
        <f t="shared" si="64"/>
        <v>57450</v>
      </c>
      <c r="AH19" s="168">
        <f t="shared" ref="AH19:BI19" si="65">SUM(AH5:AH18)</f>
        <v>57450</v>
      </c>
      <c r="AI19" s="168">
        <f t="shared" si="65"/>
        <v>57450</v>
      </c>
      <c r="AJ19" s="168">
        <f t="shared" si="65"/>
        <v>57450</v>
      </c>
      <c r="AK19" s="168">
        <f t="shared" si="65"/>
        <v>57450</v>
      </c>
      <c r="AL19" s="168">
        <f t="shared" si="65"/>
        <v>58850</v>
      </c>
      <c r="AM19" s="168">
        <f t="shared" si="65"/>
        <v>57450</v>
      </c>
      <c r="AN19" s="168">
        <f t="shared" si="65"/>
        <v>57450</v>
      </c>
      <c r="AO19" s="168">
        <f t="shared" si="65"/>
        <v>57450</v>
      </c>
      <c r="AP19" s="168">
        <f t="shared" si="65"/>
        <v>57450</v>
      </c>
      <c r="AQ19" s="168">
        <f t="shared" si="65"/>
        <v>58450</v>
      </c>
      <c r="AR19" s="168">
        <f t="shared" si="65"/>
        <v>57450</v>
      </c>
      <c r="AS19" s="168">
        <f t="shared" si="65"/>
        <v>57450</v>
      </c>
      <c r="AT19" s="168">
        <f t="shared" si="65"/>
        <v>57450</v>
      </c>
      <c r="AU19" s="168">
        <f t="shared" si="65"/>
        <v>57450</v>
      </c>
      <c r="AV19" s="168">
        <f t="shared" si="65"/>
        <v>57450</v>
      </c>
      <c r="AW19" s="168">
        <f t="shared" si="65"/>
        <v>57450</v>
      </c>
      <c r="AX19" s="168">
        <f t="shared" si="65"/>
        <v>58850</v>
      </c>
      <c r="AY19" s="168">
        <f t="shared" si="65"/>
        <v>57450</v>
      </c>
      <c r="AZ19" s="168">
        <f t="shared" si="65"/>
        <v>57450</v>
      </c>
      <c r="BA19" s="168">
        <f t="shared" si="65"/>
        <v>57450</v>
      </c>
      <c r="BB19" s="168">
        <f t="shared" si="65"/>
        <v>57450</v>
      </c>
      <c r="BC19" s="168">
        <f t="shared" si="65"/>
        <v>58450</v>
      </c>
      <c r="BD19" s="168">
        <f t="shared" si="65"/>
        <v>57450</v>
      </c>
      <c r="BE19" s="168">
        <f t="shared" si="65"/>
        <v>57450</v>
      </c>
      <c r="BF19" s="168">
        <f t="shared" si="65"/>
        <v>57450</v>
      </c>
      <c r="BG19" s="168">
        <f t="shared" si="65"/>
        <v>57450</v>
      </c>
      <c r="BH19" s="168">
        <f t="shared" si="65"/>
        <v>57450</v>
      </c>
      <c r="BI19" s="168">
        <f t="shared" si="65"/>
        <v>57450</v>
      </c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11"/>
    </row>
    <row r="20" spans="1:89" ht="15" thickTop="1" x14ac:dyDescent="0.3"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</row>
    <row r="21" spans="1:89" ht="15" thickBot="1" x14ac:dyDescent="0.35">
      <c r="A21" s="106"/>
      <c r="B21" s="106"/>
      <c r="C21" s="106"/>
      <c r="D21" s="106"/>
      <c r="E21" s="106"/>
      <c r="F21" s="106"/>
    </row>
    <row r="22" spans="1:89" x14ac:dyDescent="0.3">
      <c r="A22" s="185" t="s">
        <v>16</v>
      </c>
      <c r="B22" s="186" t="s">
        <v>33</v>
      </c>
      <c r="C22" s="186" t="s">
        <v>34</v>
      </c>
      <c r="D22" s="186" t="s">
        <v>35</v>
      </c>
      <c r="E22" s="186" t="s">
        <v>36</v>
      </c>
      <c r="F22" s="186" t="s">
        <v>37</v>
      </c>
    </row>
    <row r="23" spans="1:89" x14ac:dyDescent="0.3">
      <c r="A23" s="104" t="str">
        <f>A5</f>
        <v>Aluguel</v>
      </c>
      <c r="B23" s="107">
        <f>SUM(B5:M5)</f>
        <v>360000</v>
      </c>
      <c r="C23" s="107">
        <f>SUM(N5:Y5)</f>
        <v>360000</v>
      </c>
      <c r="D23" s="107">
        <f>SUM(Z5:AK5)</f>
        <v>360000</v>
      </c>
      <c r="E23" s="107">
        <f>SUM(AL5:AW5)</f>
        <v>360000</v>
      </c>
      <c r="F23" s="107">
        <f>SUM(AX5:BI5)</f>
        <v>360000</v>
      </c>
    </row>
    <row r="24" spans="1:89" x14ac:dyDescent="0.3">
      <c r="A24" s="104" t="str">
        <f>A6</f>
        <v>Internet (manutenção do site, e-mails)</v>
      </c>
      <c r="B24" s="107">
        <f>SUM(B6:M6)</f>
        <v>5000</v>
      </c>
      <c r="C24" s="107">
        <f>SUM(N6:Y6)</f>
        <v>6000</v>
      </c>
      <c r="D24" s="107">
        <f>SUM(Z6:AK6)</f>
        <v>6000</v>
      </c>
      <c r="E24" s="107">
        <f>SUM(AL6:AW6)</f>
        <v>6000</v>
      </c>
      <c r="F24" s="107">
        <f>SUM(AX6:BI6)</f>
        <v>6000</v>
      </c>
    </row>
    <row r="25" spans="1:89" x14ac:dyDescent="0.3">
      <c r="A25" s="104" t="str">
        <f>A7</f>
        <v>Telefonia</v>
      </c>
      <c r="B25" s="107">
        <f>SUM(B7:M7)</f>
        <v>6000</v>
      </c>
      <c r="C25" s="107">
        <f>SUM(N7:Y7)</f>
        <v>6000</v>
      </c>
      <c r="D25" s="107">
        <f>SUM(Z7:AK7)</f>
        <v>6000</v>
      </c>
      <c r="E25" s="107">
        <f>SUM(AL7:AW7)</f>
        <v>6000</v>
      </c>
      <c r="F25" s="107">
        <f>SUM(AX7:BI7)</f>
        <v>6000</v>
      </c>
    </row>
    <row r="26" spans="1:89" x14ac:dyDescent="0.3">
      <c r="A26" s="104" t="str">
        <f>A8</f>
        <v>Energia elétrica</v>
      </c>
      <c r="B26" s="107">
        <f>SUM(B8:M8)</f>
        <v>24000</v>
      </c>
      <c r="C26" s="107">
        <f>SUM(N8:Y8)</f>
        <v>24000</v>
      </c>
      <c r="D26" s="107">
        <f>SUM(Z8:AK8)</f>
        <v>24000</v>
      </c>
      <c r="E26" s="107">
        <f>SUM(AL8:AW8)</f>
        <v>24000</v>
      </c>
      <c r="F26" s="107">
        <f>SUM(AX8:BI8)</f>
        <v>24000</v>
      </c>
    </row>
    <row r="27" spans="1:89" x14ac:dyDescent="0.3">
      <c r="A27" s="104" t="str">
        <f t="shared" ref="A27:A36" si="66">A9</f>
        <v>Serviço contratado de contabilidade</v>
      </c>
      <c r="B27" s="107">
        <f>SUM(B9:M9)</f>
        <v>18000</v>
      </c>
      <c r="C27" s="107">
        <f>SUM(N9:Y9)</f>
        <v>18000</v>
      </c>
      <c r="D27" s="107">
        <f>SUM(Z9:AK9)</f>
        <v>18000</v>
      </c>
      <c r="E27" s="107">
        <f>SUM(AL9:AW9)</f>
        <v>18000</v>
      </c>
      <c r="F27" s="107">
        <f>SUM(AX9:BI9)</f>
        <v>18000</v>
      </c>
    </row>
    <row r="28" spans="1:89" x14ac:dyDescent="0.3">
      <c r="A28" s="104" t="str">
        <f t="shared" si="66"/>
        <v>Serviço contratado de limpeza</v>
      </c>
      <c r="B28" s="107">
        <f t="shared" ref="B28:B36" si="67">SUM(B10:M10)</f>
        <v>55000</v>
      </c>
      <c r="C28" s="107">
        <f t="shared" ref="C28:C36" si="68">SUM(N10:Y10)</f>
        <v>60000</v>
      </c>
      <c r="D28" s="107">
        <f t="shared" ref="D28:D36" si="69">SUM(Z10:AK10)</f>
        <v>60000</v>
      </c>
      <c r="E28" s="107">
        <f t="shared" ref="E28:E36" si="70">SUM(AL10:AW10)</f>
        <v>60000</v>
      </c>
      <c r="F28" s="107">
        <f t="shared" ref="F28:F36" si="71">SUM(AX10:BI10)</f>
        <v>60000</v>
      </c>
    </row>
    <row r="29" spans="1:89" x14ac:dyDescent="0.3">
      <c r="A29" s="104" t="str">
        <f t="shared" si="66"/>
        <v>Serviço contratado de segurança interna + estacionamento</v>
      </c>
      <c r="B29" s="107">
        <f t="shared" si="67"/>
        <v>36000</v>
      </c>
      <c r="C29" s="107">
        <f t="shared" si="68"/>
        <v>36000</v>
      </c>
      <c r="D29" s="107">
        <f t="shared" si="69"/>
        <v>36000</v>
      </c>
      <c r="E29" s="107">
        <f t="shared" si="70"/>
        <v>36000</v>
      </c>
      <c r="F29" s="107">
        <f t="shared" si="71"/>
        <v>36000</v>
      </c>
    </row>
    <row r="30" spans="1:89" x14ac:dyDescent="0.3">
      <c r="A30" s="104" t="str">
        <f t="shared" si="66"/>
        <v>Serviço médico contratado</v>
      </c>
      <c r="B30" s="107">
        <f t="shared" si="67"/>
        <v>80000</v>
      </c>
      <c r="C30" s="107">
        <f t="shared" si="68"/>
        <v>120000</v>
      </c>
      <c r="D30" s="107">
        <f t="shared" si="69"/>
        <v>120000</v>
      </c>
      <c r="E30" s="107">
        <f t="shared" si="70"/>
        <v>120000</v>
      </c>
      <c r="F30" s="107">
        <f t="shared" si="71"/>
        <v>120000</v>
      </c>
    </row>
    <row r="31" spans="1:89" x14ac:dyDescent="0.3">
      <c r="A31" s="104" t="str">
        <f t="shared" si="66"/>
        <v>Serviço contratado de assessoria jurídica</v>
      </c>
      <c r="B31" s="107">
        <f t="shared" si="67"/>
        <v>24000</v>
      </c>
      <c r="C31" s="107">
        <f t="shared" si="68"/>
        <v>24000</v>
      </c>
      <c r="D31" s="107">
        <f t="shared" si="69"/>
        <v>24000</v>
      </c>
      <c r="E31" s="107">
        <f t="shared" si="70"/>
        <v>24000</v>
      </c>
      <c r="F31" s="107">
        <f t="shared" si="71"/>
        <v>24000</v>
      </c>
    </row>
    <row r="32" spans="1:89" x14ac:dyDescent="0.3">
      <c r="A32" s="104" t="str">
        <f t="shared" si="66"/>
        <v>Contratação de serviço de manutenção predial</v>
      </c>
      <c r="B32" s="107">
        <f t="shared" si="67"/>
        <v>14000</v>
      </c>
      <c r="C32" s="107">
        <f t="shared" si="68"/>
        <v>24000</v>
      </c>
      <c r="D32" s="107">
        <f t="shared" si="69"/>
        <v>24000</v>
      </c>
      <c r="E32" s="107">
        <f t="shared" si="70"/>
        <v>24000</v>
      </c>
      <c r="F32" s="107">
        <f t="shared" si="71"/>
        <v>24000</v>
      </c>
    </row>
    <row r="33" spans="1:6" x14ac:dyDescent="0.3">
      <c r="A33" s="104" t="str">
        <f t="shared" si="66"/>
        <v xml:space="preserve">Manutenção da pick-up </v>
      </c>
      <c r="B33" s="107">
        <f t="shared" si="67"/>
        <v>3200</v>
      </c>
      <c r="C33" s="107">
        <f t="shared" si="68"/>
        <v>3800</v>
      </c>
      <c r="D33" s="107">
        <f t="shared" si="69"/>
        <v>1000</v>
      </c>
      <c r="E33" s="107">
        <f t="shared" si="70"/>
        <v>2400</v>
      </c>
      <c r="F33" s="107">
        <f t="shared" si="71"/>
        <v>2400</v>
      </c>
    </row>
    <row r="34" spans="1:6" x14ac:dyDescent="0.3">
      <c r="A34" s="104" t="str">
        <f t="shared" si="66"/>
        <v>Material de escritório</v>
      </c>
      <c r="B34" s="107">
        <f t="shared" si="67"/>
        <v>1800</v>
      </c>
      <c r="C34" s="107">
        <f t="shared" si="68"/>
        <v>1800</v>
      </c>
      <c r="D34" s="107">
        <f t="shared" si="69"/>
        <v>1800</v>
      </c>
      <c r="E34" s="107">
        <f t="shared" si="70"/>
        <v>1800</v>
      </c>
      <c r="F34" s="107">
        <f t="shared" si="71"/>
        <v>1800</v>
      </c>
    </row>
    <row r="35" spans="1:6" x14ac:dyDescent="0.3">
      <c r="A35" s="104" t="str">
        <f t="shared" si="66"/>
        <v>Combustível da pick-up</v>
      </c>
      <c r="B35" s="107">
        <f t="shared" si="67"/>
        <v>3600</v>
      </c>
      <c r="C35" s="107">
        <f t="shared" si="68"/>
        <v>3600</v>
      </c>
      <c r="D35" s="107">
        <f t="shared" si="69"/>
        <v>3600</v>
      </c>
      <c r="E35" s="107">
        <f t="shared" si="70"/>
        <v>3600</v>
      </c>
      <c r="F35" s="107">
        <f t="shared" si="71"/>
        <v>3600</v>
      </c>
    </row>
    <row r="36" spans="1:6" x14ac:dyDescent="0.3">
      <c r="A36" s="104" t="str">
        <f t="shared" si="66"/>
        <v>Outros</v>
      </c>
      <c r="B36" s="107">
        <f t="shared" si="67"/>
        <v>6000</v>
      </c>
      <c r="C36" s="107">
        <f t="shared" si="68"/>
        <v>6000</v>
      </c>
      <c r="D36" s="107">
        <f t="shared" si="69"/>
        <v>6000</v>
      </c>
      <c r="E36" s="107">
        <f t="shared" si="70"/>
        <v>6000</v>
      </c>
      <c r="F36" s="107">
        <f t="shared" si="71"/>
        <v>6000</v>
      </c>
    </row>
    <row r="37" spans="1:6" ht="15" thickBot="1" x14ac:dyDescent="0.35">
      <c r="A37" s="181" t="s">
        <v>2</v>
      </c>
      <c r="B37" s="182">
        <f>SUM(B23:B36)</f>
        <v>636600</v>
      </c>
      <c r="C37" s="182">
        <f>SUM(C23:C36)</f>
        <v>693200</v>
      </c>
      <c r="D37" s="182">
        <f>SUM(D23:D36)</f>
        <v>690400</v>
      </c>
      <c r="E37" s="182">
        <f>SUM(E23:E36)</f>
        <v>691800</v>
      </c>
      <c r="F37" s="182">
        <f>SUM(F23:F36)</f>
        <v>691800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CK28"/>
  <sheetViews>
    <sheetView showGridLines="0" workbookViewId="0">
      <pane xSplit="1" ySplit="4" topLeftCell="B23" activePane="bottomRight" state="frozen"/>
      <selection sqref="A1:XFD1048576"/>
      <selection pane="topRight" sqref="A1:XFD1048576"/>
      <selection pane="bottomLeft" sqref="A1:XFD1048576"/>
      <selection pane="bottomRight" activeCell="B1" sqref="B1"/>
    </sheetView>
  </sheetViews>
  <sheetFormatPr defaultColWidth="8.88671875" defaultRowHeight="17.25" customHeight="1" x14ac:dyDescent="0.3"/>
  <cols>
    <col min="1" max="1" width="52.33203125" style="8" bestFit="1" customWidth="1"/>
    <col min="2" max="6" width="15.6640625" style="8" customWidth="1"/>
    <col min="7" max="61" width="11.33203125" style="8" bestFit="1" customWidth="1"/>
    <col min="62" max="62" width="12.6640625" style="8" bestFit="1" customWidth="1"/>
    <col min="63" max="67" width="8.88671875" style="8"/>
    <col min="68" max="68" width="12.6640625" style="8" bestFit="1" customWidth="1"/>
    <col min="69" max="73" width="8.88671875" style="8"/>
    <col min="74" max="74" width="12.6640625" style="8" bestFit="1" customWidth="1"/>
    <col min="75" max="83" width="8.88671875" style="8"/>
    <col min="84" max="84" width="12.6640625" style="8" bestFit="1" customWidth="1"/>
    <col min="85" max="85" width="12" style="8" customWidth="1"/>
    <col min="86" max="16384" width="8.88671875" style="8"/>
  </cols>
  <sheetData>
    <row r="1" spans="1:89" ht="17.25" customHeight="1" x14ac:dyDescent="0.3">
      <c r="A1" s="71" t="s">
        <v>197</v>
      </c>
    </row>
    <row r="2" spans="1:89" ht="17.25" customHeight="1" x14ac:dyDescent="0.3">
      <c r="A2" s="40" t="str">
        <f>CONCATENATE(Company, ": ",start, " -  ",end)</f>
        <v>Extreme Indoor: Mês 1 -  Mês 60</v>
      </c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</row>
    <row r="3" spans="1:89" ht="17.25" customHeight="1" thickBot="1" x14ac:dyDescent="0.35"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</row>
    <row r="4" spans="1:89" ht="17.25" customHeight="1" thickTop="1" x14ac:dyDescent="0.3">
      <c r="A4" s="165" t="s">
        <v>44</v>
      </c>
      <c r="B4" s="166">
        <v>1</v>
      </c>
      <c r="C4" s="166">
        <v>2</v>
      </c>
      <c r="D4" s="166">
        <v>3</v>
      </c>
      <c r="E4" s="166">
        <v>4</v>
      </c>
      <c r="F4" s="166">
        <v>5</v>
      </c>
      <c r="G4" s="166">
        <v>6</v>
      </c>
      <c r="H4" s="166">
        <v>7</v>
      </c>
      <c r="I4" s="166">
        <v>8</v>
      </c>
      <c r="J4" s="166">
        <v>9</v>
      </c>
      <c r="K4" s="166">
        <v>10</v>
      </c>
      <c r="L4" s="166">
        <v>11</v>
      </c>
      <c r="M4" s="166">
        <v>12</v>
      </c>
      <c r="N4" s="166">
        <v>13</v>
      </c>
      <c r="O4" s="166">
        <v>14</v>
      </c>
      <c r="P4" s="166">
        <v>15</v>
      </c>
      <c r="Q4" s="166">
        <v>16</v>
      </c>
      <c r="R4" s="166">
        <v>17</v>
      </c>
      <c r="S4" s="166">
        <v>18</v>
      </c>
      <c r="T4" s="166">
        <v>19</v>
      </c>
      <c r="U4" s="166">
        <v>20</v>
      </c>
      <c r="V4" s="166">
        <v>21</v>
      </c>
      <c r="W4" s="166">
        <v>22</v>
      </c>
      <c r="X4" s="166">
        <v>23</v>
      </c>
      <c r="Y4" s="166">
        <v>24</v>
      </c>
      <c r="Z4" s="166">
        <v>25</v>
      </c>
      <c r="AA4" s="166">
        <v>26</v>
      </c>
      <c r="AB4" s="166">
        <v>27</v>
      </c>
      <c r="AC4" s="166">
        <v>28</v>
      </c>
      <c r="AD4" s="166">
        <v>29</v>
      </c>
      <c r="AE4" s="166">
        <v>30</v>
      </c>
      <c r="AF4" s="166">
        <v>31</v>
      </c>
      <c r="AG4" s="166">
        <v>32</v>
      </c>
      <c r="AH4" s="166">
        <v>33</v>
      </c>
      <c r="AI4" s="166">
        <v>34</v>
      </c>
      <c r="AJ4" s="166">
        <v>35</v>
      </c>
      <c r="AK4" s="166">
        <v>36</v>
      </c>
      <c r="AL4" s="166">
        <v>37</v>
      </c>
      <c r="AM4" s="166">
        <v>38</v>
      </c>
      <c r="AN4" s="166">
        <v>39</v>
      </c>
      <c r="AO4" s="166">
        <v>40</v>
      </c>
      <c r="AP4" s="166">
        <v>41</v>
      </c>
      <c r="AQ4" s="166">
        <v>42</v>
      </c>
      <c r="AR4" s="166">
        <v>43</v>
      </c>
      <c r="AS4" s="166">
        <v>44</v>
      </c>
      <c r="AT4" s="166">
        <v>45</v>
      </c>
      <c r="AU4" s="166">
        <v>46</v>
      </c>
      <c r="AV4" s="166">
        <v>47</v>
      </c>
      <c r="AW4" s="166">
        <v>48</v>
      </c>
      <c r="AX4" s="166">
        <v>49</v>
      </c>
      <c r="AY4" s="166">
        <v>50</v>
      </c>
      <c r="AZ4" s="166">
        <v>51</v>
      </c>
      <c r="BA4" s="166">
        <v>52</v>
      </c>
      <c r="BB4" s="166">
        <v>53</v>
      </c>
      <c r="BC4" s="166">
        <v>54</v>
      </c>
      <c r="BD4" s="166">
        <v>55</v>
      </c>
      <c r="BE4" s="166">
        <v>56</v>
      </c>
      <c r="BF4" s="166">
        <v>57</v>
      </c>
      <c r="BG4" s="166">
        <v>58</v>
      </c>
      <c r="BH4" s="166">
        <v>59</v>
      </c>
      <c r="BI4" s="167">
        <v>60</v>
      </c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11"/>
    </row>
    <row r="5" spans="1:89" s="15" customFormat="1" ht="17.25" customHeight="1" x14ac:dyDescent="0.3">
      <c r="A5" s="108" t="s">
        <v>71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09">
        <f>Premissas!B101</f>
        <v>7668.7799999999988</v>
      </c>
      <c r="H5" s="109">
        <f>G5</f>
        <v>7668.7799999999988</v>
      </c>
      <c r="I5" s="109">
        <f t="shared" ref="I5:BI5" si="0">H5</f>
        <v>7668.7799999999988</v>
      </c>
      <c r="J5" s="1">
        <f t="shared" si="0"/>
        <v>7668.7799999999988</v>
      </c>
      <c r="K5" s="1">
        <f t="shared" si="0"/>
        <v>7668.7799999999988</v>
      </c>
      <c r="L5" s="1">
        <f t="shared" si="0"/>
        <v>7668.7799999999988</v>
      </c>
      <c r="M5" s="1">
        <f t="shared" si="0"/>
        <v>7668.7799999999988</v>
      </c>
      <c r="N5" s="1">
        <f t="shared" si="0"/>
        <v>7668.7799999999988</v>
      </c>
      <c r="O5" s="1">
        <f t="shared" si="0"/>
        <v>7668.7799999999988</v>
      </c>
      <c r="P5" s="1">
        <f t="shared" si="0"/>
        <v>7668.7799999999988</v>
      </c>
      <c r="Q5" s="1">
        <f t="shared" si="0"/>
        <v>7668.7799999999988</v>
      </c>
      <c r="R5" s="1">
        <f t="shared" si="0"/>
        <v>7668.7799999999988</v>
      </c>
      <c r="S5" s="1">
        <f t="shared" si="0"/>
        <v>7668.7799999999988</v>
      </c>
      <c r="T5" s="1">
        <f t="shared" si="0"/>
        <v>7668.7799999999988</v>
      </c>
      <c r="U5" s="1">
        <f t="shared" si="0"/>
        <v>7668.7799999999988</v>
      </c>
      <c r="V5" s="1">
        <f t="shared" si="0"/>
        <v>7668.7799999999988</v>
      </c>
      <c r="W5" s="1">
        <f t="shared" si="0"/>
        <v>7668.7799999999988</v>
      </c>
      <c r="X5" s="1">
        <f t="shared" si="0"/>
        <v>7668.7799999999988</v>
      </c>
      <c r="Y5" s="1">
        <f t="shared" si="0"/>
        <v>7668.7799999999988</v>
      </c>
      <c r="Z5" s="1">
        <f t="shared" si="0"/>
        <v>7668.7799999999988</v>
      </c>
      <c r="AA5" s="1">
        <f t="shared" si="0"/>
        <v>7668.7799999999988</v>
      </c>
      <c r="AB5" s="1">
        <f t="shared" si="0"/>
        <v>7668.7799999999988</v>
      </c>
      <c r="AC5" s="1">
        <f t="shared" si="0"/>
        <v>7668.7799999999988</v>
      </c>
      <c r="AD5" s="1">
        <f t="shared" si="0"/>
        <v>7668.7799999999988</v>
      </c>
      <c r="AE5" s="1">
        <f t="shared" si="0"/>
        <v>7668.7799999999988</v>
      </c>
      <c r="AF5" s="1">
        <f t="shared" si="0"/>
        <v>7668.7799999999988</v>
      </c>
      <c r="AG5" s="1">
        <f t="shared" si="0"/>
        <v>7668.7799999999988</v>
      </c>
      <c r="AH5" s="1">
        <f t="shared" si="0"/>
        <v>7668.7799999999988</v>
      </c>
      <c r="AI5" s="1">
        <f t="shared" si="0"/>
        <v>7668.7799999999988</v>
      </c>
      <c r="AJ5" s="1">
        <f t="shared" si="0"/>
        <v>7668.7799999999988</v>
      </c>
      <c r="AK5" s="1">
        <f t="shared" si="0"/>
        <v>7668.7799999999988</v>
      </c>
      <c r="AL5" s="1">
        <f t="shared" si="0"/>
        <v>7668.7799999999988</v>
      </c>
      <c r="AM5" s="1">
        <f t="shared" si="0"/>
        <v>7668.7799999999988</v>
      </c>
      <c r="AN5" s="1">
        <f t="shared" si="0"/>
        <v>7668.7799999999988</v>
      </c>
      <c r="AO5" s="1">
        <f t="shared" si="0"/>
        <v>7668.7799999999988</v>
      </c>
      <c r="AP5" s="1">
        <f t="shared" si="0"/>
        <v>7668.7799999999988</v>
      </c>
      <c r="AQ5" s="1">
        <f t="shared" si="0"/>
        <v>7668.7799999999988</v>
      </c>
      <c r="AR5" s="1">
        <f t="shared" si="0"/>
        <v>7668.7799999999988</v>
      </c>
      <c r="AS5" s="1">
        <f t="shared" si="0"/>
        <v>7668.7799999999988</v>
      </c>
      <c r="AT5" s="1">
        <f t="shared" si="0"/>
        <v>7668.7799999999988</v>
      </c>
      <c r="AU5" s="1">
        <f t="shared" si="0"/>
        <v>7668.7799999999988</v>
      </c>
      <c r="AV5" s="1">
        <f t="shared" si="0"/>
        <v>7668.7799999999988</v>
      </c>
      <c r="AW5" s="1">
        <f t="shared" si="0"/>
        <v>7668.7799999999988</v>
      </c>
      <c r="AX5" s="1">
        <f t="shared" si="0"/>
        <v>7668.7799999999988</v>
      </c>
      <c r="AY5" s="1">
        <f t="shared" si="0"/>
        <v>7668.7799999999988</v>
      </c>
      <c r="AZ5" s="1">
        <f t="shared" si="0"/>
        <v>7668.7799999999988</v>
      </c>
      <c r="BA5" s="1">
        <f t="shared" si="0"/>
        <v>7668.7799999999988</v>
      </c>
      <c r="BB5" s="1">
        <f t="shared" si="0"/>
        <v>7668.7799999999988</v>
      </c>
      <c r="BC5" s="1">
        <f t="shared" si="0"/>
        <v>7668.7799999999988</v>
      </c>
      <c r="BD5" s="1">
        <f t="shared" si="0"/>
        <v>7668.7799999999988</v>
      </c>
      <c r="BE5" s="1">
        <f t="shared" si="0"/>
        <v>7668.7799999999988</v>
      </c>
      <c r="BF5" s="1">
        <f t="shared" si="0"/>
        <v>7668.7799999999988</v>
      </c>
      <c r="BG5" s="1">
        <f t="shared" si="0"/>
        <v>7668.7799999999988</v>
      </c>
      <c r="BH5" s="1">
        <f t="shared" si="0"/>
        <v>7668.7799999999988</v>
      </c>
      <c r="BI5" s="1">
        <f t="shared" si="0"/>
        <v>7668.7799999999988</v>
      </c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1"/>
    </row>
    <row r="6" spans="1:89" s="15" customFormat="1" ht="17.25" customHeight="1" x14ac:dyDescent="0.3">
      <c r="A6" s="115" t="s">
        <v>72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09">
        <v>0</v>
      </c>
      <c r="H6" s="109">
        <v>2000</v>
      </c>
      <c r="I6" s="109">
        <f>H6</f>
        <v>2000</v>
      </c>
      <c r="J6" s="1">
        <f t="shared" ref="J6:BI6" si="1">I6</f>
        <v>2000</v>
      </c>
      <c r="K6" s="1">
        <f t="shared" si="1"/>
        <v>2000</v>
      </c>
      <c r="L6" s="1">
        <f t="shared" si="1"/>
        <v>2000</v>
      </c>
      <c r="M6" s="1">
        <f t="shared" si="1"/>
        <v>2000</v>
      </c>
      <c r="N6" s="1">
        <f t="shared" si="1"/>
        <v>2000</v>
      </c>
      <c r="O6" s="1">
        <f t="shared" si="1"/>
        <v>2000</v>
      </c>
      <c r="P6" s="1">
        <f t="shared" si="1"/>
        <v>2000</v>
      </c>
      <c r="Q6" s="1">
        <f t="shared" si="1"/>
        <v>2000</v>
      </c>
      <c r="R6" s="1">
        <f t="shared" si="1"/>
        <v>2000</v>
      </c>
      <c r="S6" s="1">
        <f t="shared" si="1"/>
        <v>2000</v>
      </c>
      <c r="T6" s="1">
        <f t="shared" si="1"/>
        <v>2000</v>
      </c>
      <c r="U6" s="1">
        <f t="shared" si="1"/>
        <v>2000</v>
      </c>
      <c r="V6" s="1">
        <f t="shared" si="1"/>
        <v>2000</v>
      </c>
      <c r="W6" s="1">
        <f t="shared" si="1"/>
        <v>2000</v>
      </c>
      <c r="X6" s="1">
        <f t="shared" si="1"/>
        <v>2000</v>
      </c>
      <c r="Y6" s="1">
        <f t="shared" si="1"/>
        <v>2000</v>
      </c>
      <c r="Z6" s="1">
        <f t="shared" si="1"/>
        <v>2000</v>
      </c>
      <c r="AA6" s="1">
        <f t="shared" si="1"/>
        <v>2000</v>
      </c>
      <c r="AB6" s="1">
        <f t="shared" si="1"/>
        <v>2000</v>
      </c>
      <c r="AC6" s="1">
        <f t="shared" si="1"/>
        <v>2000</v>
      </c>
      <c r="AD6" s="1">
        <f t="shared" si="1"/>
        <v>2000</v>
      </c>
      <c r="AE6" s="1">
        <f t="shared" si="1"/>
        <v>2000</v>
      </c>
      <c r="AF6" s="1">
        <f t="shared" si="1"/>
        <v>2000</v>
      </c>
      <c r="AG6" s="1">
        <f t="shared" si="1"/>
        <v>2000</v>
      </c>
      <c r="AH6" s="1">
        <f t="shared" si="1"/>
        <v>2000</v>
      </c>
      <c r="AI6" s="1">
        <f t="shared" si="1"/>
        <v>2000</v>
      </c>
      <c r="AJ6" s="1">
        <f t="shared" si="1"/>
        <v>2000</v>
      </c>
      <c r="AK6" s="1">
        <f t="shared" si="1"/>
        <v>2000</v>
      </c>
      <c r="AL6" s="1">
        <f t="shared" si="1"/>
        <v>2000</v>
      </c>
      <c r="AM6" s="1">
        <f t="shared" si="1"/>
        <v>2000</v>
      </c>
      <c r="AN6" s="1">
        <f t="shared" si="1"/>
        <v>2000</v>
      </c>
      <c r="AO6" s="1">
        <f t="shared" si="1"/>
        <v>2000</v>
      </c>
      <c r="AP6" s="1">
        <f t="shared" si="1"/>
        <v>2000</v>
      </c>
      <c r="AQ6" s="1">
        <f t="shared" si="1"/>
        <v>2000</v>
      </c>
      <c r="AR6" s="1">
        <f t="shared" si="1"/>
        <v>2000</v>
      </c>
      <c r="AS6" s="1">
        <f t="shared" si="1"/>
        <v>2000</v>
      </c>
      <c r="AT6" s="1">
        <f t="shared" si="1"/>
        <v>2000</v>
      </c>
      <c r="AU6" s="1">
        <f t="shared" si="1"/>
        <v>2000</v>
      </c>
      <c r="AV6" s="1">
        <f t="shared" si="1"/>
        <v>2000</v>
      </c>
      <c r="AW6" s="1">
        <f t="shared" si="1"/>
        <v>2000</v>
      </c>
      <c r="AX6" s="1">
        <f t="shared" si="1"/>
        <v>2000</v>
      </c>
      <c r="AY6" s="1">
        <f t="shared" si="1"/>
        <v>2000</v>
      </c>
      <c r="AZ6" s="1">
        <f t="shared" si="1"/>
        <v>2000</v>
      </c>
      <c r="BA6" s="1">
        <f t="shared" si="1"/>
        <v>2000</v>
      </c>
      <c r="BB6" s="1">
        <f t="shared" si="1"/>
        <v>2000</v>
      </c>
      <c r="BC6" s="1">
        <f t="shared" si="1"/>
        <v>2000</v>
      </c>
      <c r="BD6" s="1">
        <f t="shared" si="1"/>
        <v>2000</v>
      </c>
      <c r="BE6" s="1">
        <f t="shared" si="1"/>
        <v>2000</v>
      </c>
      <c r="BF6" s="1">
        <f t="shared" si="1"/>
        <v>2000</v>
      </c>
      <c r="BG6" s="1">
        <f t="shared" si="1"/>
        <v>2000</v>
      </c>
      <c r="BH6" s="1">
        <f t="shared" si="1"/>
        <v>2000</v>
      </c>
      <c r="BI6" s="1">
        <f t="shared" si="1"/>
        <v>2000</v>
      </c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1"/>
    </row>
    <row r="7" spans="1:89" s="15" customFormat="1" ht="17.25" customHeight="1" x14ac:dyDescent="0.3">
      <c r="A7" s="115" t="s">
        <v>74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09">
        <v>0</v>
      </c>
      <c r="H7" s="109">
        <v>0</v>
      </c>
      <c r="I7" s="109">
        <f>Premissas!C101</f>
        <v>4036.2</v>
      </c>
      <c r="J7" s="1">
        <f t="shared" ref="J7:BI7" si="2">I7</f>
        <v>4036.2</v>
      </c>
      <c r="K7" s="1">
        <f t="shared" si="2"/>
        <v>4036.2</v>
      </c>
      <c r="L7" s="1">
        <f t="shared" si="2"/>
        <v>4036.2</v>
      </c>
      <c r="M7" s="1">
        <f t="shared" si="2"/>
        <v>4036.2</v>
      </c>
      <c r="N7" s="1">
        <f t="shared" si="2"/>
        <v>4036.2</v>
      </c>
      <c r="O7" s="1">
        <f t="shared" si="2"/>
        <v>4036.2</v>
      </c>
      <c r="P7" s="1">
        <f t="shared" si="2"/>
        <v>4036.2</v>
      </c>
      <c r="Q7" s="1">
        <f t="shared" si="2"/>
        <v>4036.2</v>
      </c>
      <c r="R7" s="1">
        <f t="shared" si="2"/>
        <v>4036.2</v>
      </c>
      <c r="S7" s="1">
        <f t="shared" si="2"/>
        <v>4036.2</v>
      </c>
      <c r="T7" s="1">
        <f t="shared" si="2"/>
        <v>4036.2</v>
      </c>
      <c r="U7" s="1">
        <f t="shared" si="2"/>
        <v>4036.2</v>
      </c>
      <c r="V7" s="1">
        <f t="shared" si="2"/>
        <v>4036.2</v>
      </c>
      <c r="W7" s="1">
        <f t="shared" si="2"/>
        <v>4036.2</v>
      </c>
      <c r="X7" s="1">
        <f t="shared" si="2"/>
        <v>4036.2</v>
      </c>
      <c r="Y7" s="1">
        <f t="shared" si="2"/>
        <v>4036.2</v>
      </c>
      <c r="Z7" s="1">
        <f t="shared" si="2"/>
        <v>4036.2</v>
      </c>
      <c r="AA7" s="1">
        <f t="shared" si="2"/>
        <v>4036.2</v>
      </c>
      <c r="AB7" s="1">
        <f t="shared" si="2"/>
        <v>4036.2</v>
      </c>
      <c r="AC7" s="1">
        <f t="shared" si="2"/>
        <v>4036.2</v>
      </c>
      <c r="AD7" s="1">
        <f t="shared" si="2"/>
        <v>4036.2</v>
      </c>
      <c r="AE7" s="1">
        <f t="shared" si="2"/>
        <v>4036.2</v>
      </c>
      <c r="AF7" s="1">
        <f t="shared" si="2"/>
        <v>4036.2</v>
      </c>
      <c r="AG7" s="1">
        <f t="shared" si="2"/>
        <v>4036.2</v>
      </c>
      <c r="AH7" s="1">
        <f t="shared" si="2"/>
        <v>4036.2</v>
      </c>
      <c r="AI7" s="1">
        <f t="shared" si="2"/>
        <v>4036.2</v>
      </c>
      <c r="AJ7" s="1">
        <f t="shared" si="2"/>
        <v>4036.2</v>
      </c>
      <c r="AK7" s="1">
        <f t="shared" si="2"/>
        <v>4036.2</v>
      </c>
      <c r="AL7" s="1">
        <f t="shared" si="2"/>
        <v>4036.2</v>
      </c>
      <c r="AM7" s="1">
        <f t="shared" si="2"/>
        <v>4036.2</v>
      </c>
      <c r="AN7" s="1">
        <f t="shared" si="2"/>
        <v>4036.2</v>
      </c>
      <c r="AO7" s="1">
        <f t="shared" si="2"/>
        <v>4036.2</v>
      </c>
      <c r="AP7" s="1">
        <f t="shared" si="2"/>
        <v>4036.2</v>
      </c>
      <c r="AQ7" s="1">
        <f t="shared" si="2"/>
        <v>4036.2</v>
      </c>
      <c r="AR7" s="1">
        <f t="shared" si="2"/>
        <v>4036.2</v>
      </c>
      <c r="AS7" s="1">
        <f t="shared" si="2"/>
        <v>4036.2</v>
      </c>
      <c r="AT7" s="1">
        <f t="shared" si="2"/>
        <v>4036.2</v>
      </c>
      <c r="AU7" s="1">
        <f t="shared" si="2"/>
        <v>4036.2</v>
      </c>
      <c r="AV7" s="1">
        <f t="shared" si="2"/>
        <v>4036.2</v>
      </c>
      <c r="AW7" s="1">
        <f t="shared" si="2"/>
        <v>4036.2</v>
      </c>
      <c r="AX7" s="1">
        <f t="shared" si="2"/>
        <v>4036.2</v>
      </c>
      <c r="AY7" s="1">
        <f t="shared" si="2"/>
        <v>4036.2</v>
      </c>
      <c r="AZ7" s="1">
        <f t="shared" si="2"/>
        <v>4036.2</v>
      </c>
      <c r="BA7" s="1">
        <f t="shared" si="2"/>
        <v>4036.2</v>
      </c>
      <c r="BB7" s="1">
        <f t="shared" si="2"/>
        <v>4036.2</v>
      </c>
      <c r="BC7" s="1">
        <f t="shared" si="2"/>
        <v>4036.2</v>
      </c>
      <c r="BD7" s="1">
        <f t="shared" si="2"/>
        <v>4036.2</v>
      </c>
      <c r="BE7" s="1">
        <f t="shared" si="2"/>
        <v>4036.2</v>
      </c>
      <c r="BF7" s="1">
        <f t="shared" si="2"/>
        <v>4036.2</v>
      </c>
      <c r="BG7" s="1">
        <f t="shared" si="2"/>
        <v>4036.2</v>
      </c>
      <c r="BH7" s="1">
        <f t="shared" si="2"/>
        <v>4036.2</v>
      </c>
      <c r="BI7" s="1">
        <f t="shared" si="2"/>
        <v>4036.2</v>
      </c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1"/>
    </row>
    <row r="8" spans="1:89" s="15" customFormat="1" ht="17.25" customHeight="1" x14ac:dyDescent="0.3">
      <c r="A8" s="115" t="s">
        <v>75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09">
        <v>0</v>
      </c>
      <c r="H8" s="109">
        <v>0</v>
      </c>
      <c r="I8" s="109">
        <v>3000</v>
      </c>
      <c r="J8" s="1">
        <f t="shared" ref="J8:BI8" si="3">I8</f>
        <v>3000</v>
      </c>
      <c r="K8" s="1">
        <f t="shared" si="3"/>
        <v>3000</v>
      </c>
      <c r="L8" s="1">
        <f t="shared" si="3"/>
        <v>3000</v>
      </c>
      <c r="M8" s="1">
        <f t="shared" si="3"/>
        <v>3000</v>
      </c>
      <c r="N8" s="1">
        <f t="shared" si="3"/>
        <v>3000</v>
      </c>
      <c r="O8" s="1">
        <f t="shared" si="3"/>
        <v>3000</v>
      </c>
      <c r="P8" s="1">
        <f t="shared" si="3"/>
        <v>3000</v>
      </c>
      <c r="Q8" s="1">
        <f t="shared" si="3"/>
        <v>3000</v>
      </c>
      <c r="R8" s="1">
        <f t="shared" si="3"/>
        <v>3000</v>
      </c>
      <c r="S8" s="1">
        <f t="shared" si="3"/>
        <v>3000</v>
      </c>
      <c r="T8" s="1">
        <f t="shared" si="3"/>
        <v>3000</v>
      </c>
      <c r="U8" s="1">
        <f t="shared" si="3"/>
        <v>3000</v>
      </c>
      <c r="V8" s="1">
        <f t="shared" si="3"/>
        <v>3000</v>
      </c>
      <c r="W8" s="1">
        <f t="shared" si="3"/>
        <v>3000</v>
      </c>
      <c r="X8" s="1">
        <f t="shared" si="3"/>
        <v>3000</v>
      </c>
      <c r="Y8" s="1">
        <f t="shared" si="3"/>
        <v>3000</v>
      </c>
      <c r="Z8" s="1">
        <f t="shared" si="3"/>
        <v>3000</v>
      </c>
      <c r="AA8" s="1">
        <f t="shared" si="3"/>
        <v>3000</v>
      </c>
      <c r="AB8" s="1">
        <f t="shared" si="3"/>
        <v>3000</v>
      </c>
      <c r="AC8" s="1">
        <f t="shared" si="3"/>
        <v>3000</v>
      </c>
      <c r="AD8" s="1">
        <f t="shared" si="3"/>
        <v>3000</v>
      </c>
      <c r="AE8" s="1">
        <f t="shared" si="3"/>
        <v>3000</v>
      </c>
      <c r="AF8" s="1">
        <f t="shared" si="3"/>
        <v>3000</v>
      </c>
      <c r="AG8" s="1">
        <f t="shared" si="3"/>
        <v>3000</v>
      </c>
      <c r="AH8" s="1">
        <f t="shared" si="3"/>
        <v>3000</v>
      </c>
      <c r="AI8" s="1">
        <f t="shared" si="3"/>
        <v>3000</v>
      </c>
      <c r="AJ8" s="1">
        <f t="shared" si="3"/>
        <v>3000</v>
      </c>
      <c r="AK8" s="1">
        <f t="shared" si="3"/>
        <v>3000</v>
      </c>
      <c r="AL8" s="1">
        <f t="shared" si="3"/>
        <v>3000</v>
      </c>
      <c r="AM8" s="1">
        <f t="shared" si="3"/>
        <v>3000</v>
      </c>
      <c r="AN8" s="1">
        <f t="shared" si="3"/>
        <v>3000</v>
      </c>
      <c r="AO8" s="1">
        <f t="shared" si="3"/>
        <v>3000</v>
      </c>
      <c r="AP8" s="1">
        <f t="shared" si="3"/>
        <v>3000</v>
      </c>
      <c r="AQ8" s="1">
        <f t="shared" si="3"/>
        <v>3000</v>
      </c>
      <c r="AR8" s="1">
        <f t="shared" si="3"/>
        <v>3000</v>
      </c>
      <c r="AS8" s="1">
        <f t="shared" si="3"/>
        <v>3000</v>
      </c>
      <c r="AT8" s="1">
        <f t="shared" si="3"/>
        <v>3000</v>
      </c>
      <c r="AU8" s="1">
        <f t="shared" si="3"/>
        <v>3000</v>
      </c>
      <c r="AV8" s="1">
        <f t="shared" si="3"/>
        <v>3000</v>
      </c>
      <c r="AW8" s="1">
        <f t="shared" si="3"/>
        <v>3000</v>
      </c>
      <c r="AX8" s="1">
        <f t="shared" si="3"/>
        <v>3000</v>
      </c>
      <c r="AY8" s="1">
        <f t="shared" si="3"/>
        <v>3000</v>
      </c>
      <c r="AZ8" s="1">
        <f t="shared" si="3"/>
        <v>3000</v>
      </c>
      <c r="BA8" s="1">
        <f t="shared" si="3"/>
        <v>3000</v>
      </c>
      <c r="BB8" s="1">
        <f t="shared" si="3"/>
        <v>3000</v>
      </c>
      <c r="BC8" s="1">
        <f t="shared" si="3"/>
        <v>3000</v>
      </c>
      <c r="BD8" s="1">
        <f t="shared" si="3"/>
        <v>3000</v>
      </c>
      <c r="BE8" s="1">
        <f t="shared" si="3"/>
        <v>3000</v>
      </c>
      <c r="BF8" s="1">
        <f t="shared" si="3"/>
        <v>3000</v>
      </c>
      <c r="BG8" s="1">
        <f t="shared" si="3"/>
        <v>3000</v>
      </c>
      <c r="BH8" s="1">
        <f t="shared" si="3"/>
        <v>3000</v>
      </c>
      <c r="BI8" s="1">
        <f t="shared" si="3"/>
        <v>3000</v>
      </c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1"/>
    </row>
    <row r="9" spans="1:89" s="15" customFormat="1" ht="17.25" customHeight="1" x14ac:dyDescent="0.3">
      <c r="A9" s="62" t="s">
        <v>76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09">
        <v>0</v>
      </c>
      <c r="H9" s="109">
        <v>0</v>
      </c>
      <c r="I9" s="109">
        <v>1000</v>
      </c>
      <c r="J9" s="1">
        <v>0</v>
      </c>
      <c r="K9" s="1">
        <v>0</v>
      </c>
      <c r="L9" s="1">
        <v>0</v>
      </c>
      <c r="M9" s="1">
        <v>1000</v>
      </c>
      <c r="N9" s="1">
        <v>0</v>
      </c>
      <c r="O9" s="1">
        <v>0</v>
      </c>
      <c r="P9" s="1">
        <v>0</v>
      </c>
      <c r="Q9" s="1">
        <v>1000</v>
      </c>
      <c r="R9" s="1">
        <v>0</v>
      </c>
      <c r="S9" s="1">
        <v>0</v>
      </c>
      <c r="T9" s="1">
        <v>0</v>
      </c>
      <c r="U9" s="1">
        <v>1000</v>
      </c>
      <c r="V9" s="1">
        <v>0</v>
      </c>
      <c r="W9" s="1">
        <v>0</v>
      </c>
      <c r="X9" s="1">
        <v>0</v>
      </c>
      <c r="Y9" s="1">
        <v>1000</v>
      </c>
      <c r="Z9" s="1">
        <v>0</v>
      </c>
      <c r="AA9" s="1">
        <v>0</v>
      </c>
      <c r="AB9" s="1">
        <v>0</v>
      </c>
      <c r="AC9" s="1">
        <v>1000</v>
      </c>
      <c r="AD9" s="1">
        <v>0</v>
      </c>
      <c r="AE9" s="1">
        <v>0</v>
      </c>
      <c r="AF9" s="1">
        <v>0</v>
      </c>
      <c r="AG9" s="1">
        <v>1000</v>
      </c>
      <c r="AH9" s="1">
        <v>0</v>
      </c>
      <c r="AI9" s="1">
        <v>0</v>
      </c>
      <c r="AJ9" s="1">
        <v>0</v>
      </c>
      <c r="AK9" s="1">
        <v>1000</v>
      </c>
      <c r="AL9" s="1">
        <v>0</v>
      </c>
      <c r="AM9" s="1">
        <v>0</v>
      </c>
      <c r="AN9" s="1">
        <v>0</v>
      </c>
      <c r="AO9" s="1">
        <v>1000</v>
      </c>
      <c r="AP9" s="1">
        <v>0</v>
      </c>
      <c r="AQ9" s="1">
        <v>0</v>
      </c>
      <c r="AR9" s="1">
        <v>0</v>
      </c>
      <c r="AS9" s="1">
        <v>1000</v>
      </c>
      <c r="AT9" s="1">
        <v>0</v>
      </c>
      <c r="AU9" s="1">
        <v>0</v>
      </c>
      <c r="AV9" s="1">
        <v>0</v>
      </c>
      <c r="AW9" s="1">
        <v>1000</v>
      </c>
      <c r="AX9" s="1">
        <v>0</v>
      </c>
      <c r="AY9" s="1">
        <v>0</v>
      </c>
      <c r="AZ9" s="1">
        <v>0</v>
      </c>
      <c r="BA9" s="1">
        <v>1000</v>
      </c>
      <c r="BB9" s="1">
        <v>0</v>
      </c>
      <c r="BC9" s="1">
        <v>0</v>
      </c>
      <c r="BD9" s="1">
        <v>0</v>
      </c>
      <c r="BE9" s="1">
        <v>1000</v>
      </c>
      <c r="BF9" s="1">
        <v>0</v>
      </c>
      <c r="BG9" s="1">
        <v>0</v>
      </c>
      <c r="BH9" s="1">
        <v>0</v>
      </c>
      <c r="BI9" s="1">
        <v>1000</v>
      </c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1"/>
    </row>
    <row r="10" spans="1:89" s="15" customFormat="1" ht="17.25" customHeight="1" x14ac:dyDescent="0.3">
      <c r="A10" s="62" t="s">
        <v>77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09">
        <v>0</v>
      </c>
      <c r="H10" s="109">
        <v>0</v>
      </c>
      <c r="I10" s="109">
        <v>2000</v>
      </c>
      <c r="J10" s="1">
        <v>0</v>
      </c>
      <c r="K10" s="1">
        <v>0</v>
      </c>
      <c r="L10" s="1">
        <v>0</v>
      </c>
      <c r="M10" s="1">
        <v>2000</v>
      </c>
      <c r="N10" s="1">
        <v>0</v>
      </c>
      <c r="O10" s="1">
        <v>0</v>
      </c>
      <c r="P10" s="1">
        <v>0</v>
      </c>
      <c r="Q10" s="1">
        <v>2000</v>
      </c>
      <c r="R10" s="1">
        <v>0</v>
      </c>
      <c r="S10" s="1">
        <v>0</v>
      </c>
      <c r="T10" s="1">
        <v>0</v>
      </c>
      <c r="U10" s="1">
        <v>2000</v>
      </c>
      <c r="V10" s="1">
        <v>0</v>
      </c>
      <c r="W10" s="1">
        <v>0</v>
      </c>
      <c r="X10" s="1">
        <v>0</v>
      </c>
      <c r="Y10" s="1">
        <v>2000</v>
      </c>
      <c r="Z10" s="1">
        <v>0</v>
      </c>
      <c r="AA10" s="1">
        <v>0</v>
      </c>
      <c r="AB10" s="1">
        <v>0</v>
      </c>
      <c r="AC10" s="1">
        <v>2000</v>
      </c>
      <c r="AD10" s="1">
        <v>0</v>
      </c>
      <c r="AE10" s="1">
        <v>0</v>
      </c>
      <c r="AF10" s="1">
        <v>0</v>
      </c>
      <c r="AG10" s="1">
        <v>2000</v>
      </c>
      <c r="AH10" s="1">
        <v>0</v>
      </c>
      <c r="AI10" s="1">
        <v>0</v>
      </c>
      <c r="AJ10" s="1">
        <v>0</v>
      </c>
      <c r="AK10" s="1">
        <v>2000</v>
      </c>
      <c r="AL10" s="1">
        <v>0</v>
      </c>
      <c r="AM10" s="1">
        <v>0</v>
      </c>
      <c r="AN10" s="1">
        <v>0</v>
      </c>
      <c r="AO10" s="1">
        <v>2000</v>
      </c>
      <c r="AP10" s="1">
        <v>0</v>
      </c>
      <c r="AQ10" s="1">
        <v>0</v>
      </c>
      <c r="AR10" s="1">
        <v>0</v>
      </c>
      <c r="AS10" s="1">
        <v>2000</v>
      </c>
      <c r="AT10" s="1">
        <v>0</v>
      </c>
      <c r="AU10" s="1">
        <v>0</v>
      </c>
      <c r="AV10" s="1">
        <v>0</v>
      </c>
      <c r="AW10" s="1">
        <v>2000</v>
      </c>
      <c r="AX10" s="1">
        <v>0</v>
      </c>
      <c r="AY10" s="1">
        <v>0</v>
      </c>
      <c r="AZ10" s="1">
        <v>0</v>
      </c>
      <c r="BA10" s="1">
        <v>2000</v>
      </c>
      <c r="BB10" s="1">
        <v>0</v>
      </c>
      <c r="BC10" s="1">
        <v>0</v>
      </c>
      <c r="BD10" s="1">
        <v>0</v>
      </c>
      <c r="BE10" s="1">
        <v>2000</v>
      </c>
      <c r="BF10" s="1">
        <v>0</v>
      </c>
      <c r="BG10" s="1">
        <v>0</v>
      </c>
      <c r="BH10" s="1">
        <v>0</v>
      </c>
      <c r="BI10" s="1">
        <v>2000</v>
      </c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1"/>
    </row>
    <row r="11" spans="1:89" s="15" customFormat="1" ht="17.25" customHeight="1" x14ac:dyDescent="0.3">
      <c r="A11" s="62" t="s">
        <v>78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09">
        <v>0</v>
      </c>
      <c r="H11" s="109">
        <v>0</v>
      </c>
      <c r="I11" s="109">
        <v>500</v>
      </c>
      <c r="J11" s="1">
        <v>0</v>
      </c>
      <c r="K11" s="1">
        <v>0</v>
      </c>
      <c r="L11" s="1">
        <v>0</v>
      </c>
      <c r="M11" s="1">
        <v>500</v>
      </c>
      <c r="N11" s="1">
        <v>0</v>
      </c>
      <c r="O11" s="1">
        <v>0</v>
      </c>
      <c r="P11" s="1">
        <v>0</v>
      </c>
      <c r="Q11" s="1">
        <v>500</v>
      </c>
      <c r="R11" s="1">
        <v>0</v>
      </c>
      <c r="S11" s="1">
        <v>0</v>
      </c>
      <c r="T11" s="1">
        <v>0</v>
      </c>
      <c r="U11" s="1">
        <v>500</v>
      </c>
      <c r="V11" s="1">
        <v>0</v>
      </c>
      <c r="W11" s="1">
        <v>0</v>
      </c>
      <c r="X11" s="1">
        <v>0</v>
      </c>
      <c r="Y11" s="1">
        <v>500</v>
      </c>
      <c r="Z11" s="1">
        <v>0</v>
      </c>
      <c r="AA11" s="1">
        <v>0</v>
      </c>
      <c r="AB11" s="1">
        <v>0</v>
      </c>
      <c r="AC11" s="1">
        <v>500</v>
      </c>
      <c r="AD11" s="1">
        <v>0</v>
      </c>
      <c r="AE11" s="1">
        <v>0</v>
      </c>
      <c r="AF11" s="1">
        <v>0</v>
      </c>
      <c r="AG11" s="1">
        <v>500</v>
      </c>
      <c r="AH11" s="1">
        <v>0</v>
      </c>
      <c r="AI11" s="1">
        <v>0</v>
      </c>
      <c r="AJ11" s="1">
        <v>0</v>
      </c>
      <c r="AK11" s="1">
        <v>500</v>
      </c>
      <c r="AL11" s="1">
        <v>0</v>
      </c>
      <c r="AM11" s="1">
        <v>0</v>
      </c>
      <c r="AN11" s="1">
        <v>0</v>
      </c>
      <c r="AO11" s="1">
        <v>500</v>
      </c>
      <c r="AP11" s="1">
        <v>0</v>
      </c>
      <c r="AQ11" s="1">
        <v>0</v>
      </c>
      <c r="AR11" s="1">
        <v>0</v>
      </c>
      <c r="AS11" s="1">
        <v>500</v>
      </c>
      <c r="AT11" s="1">
        <v>0</v>
      </c>
      <c r="AU11" s="1">
        <v>0</v>
      </c>
      <c r="AV11" s="1">
        <v>0</v>
      </c>
      <c r="AW11" s="1">
        <v>500</v>
      </c>
      <c r="AX11" s="1">
        <v>0</v>
      </c>
      <c r="AY11" s="1">
        <v>0</v>
      </c>
      <c r="AZ11" s="1">
        <v>0</v>
      </c>
      <c r="BA11" s="1">
        <v>500</v>
      </c>
      <c r="BB11" s="1">
        <v>0</v>
      </c>
      <c r="BC11" s="1">
        <v>0</v>
      </c>
      <c r="BD11" s="1">
        <v>0</v>
      </c>
      <c r="BE11" s="1">
        <v>500</v>
      </c>
      <c r="BF11" s="1">
        <v>0</v>
      </c>
      <c r="BG11" s="1">
        <v>0</v>
      </c>
      <c r="BH11" s="1">
        <v>0</v>
      </c>
      <c r="BI11" s="1">
        <v>500</v>
      </c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1"/>
    </row>
    <row r="12" spans="1:89" s="15" customFormat="1" ht="17.25" customHeight="1" x14ac:dyDescent="0.3">
      <c r="A12" s="115" t="s">
        <v>193</v>
      </c>
      <c r="B12" s="109">
        <v>50000</v>
      </c>
      <c r="C12" s="1">
        <f>B12</f>
        <v>50000</v>
      </c>
      <c r="D12" s="1">
        <f>C12</f>
        <v>50000</v>
      </c>
      <c r="E12" s="1">
        <f t="shared" ref="E12:Y12" si="4">D12</f>
        <v>50000</v>
      </c>
      <c r="F12" s="1">
        <f t="shared" si="4"/>
        <v>50000</v>
      </c>
      <c r="G12" s="1">
        <f t="shared" si="4"/>
        <v>50000</v>
      </c>
      <c r="H12" s="1">
        <f t="shared" si="4"/>
        <v>50000</v>
      </c>
      <c r="I12" s="1">
        <f t="shared" si="4"/>
        <v>50000</v>
      </c>
      <c r="J12" s="1">
        <f t="shared" si="4"/>
        <v>50000</v>
      </c>
      <c r="K12" s="1">
        <f t="shared" si="4"/>
        <v>50000</v>
      </c>
      <c r="L12" s="1">
        <f t="shared" si="4"/>
        <v>50000</v>
      </c>
      <c r="M12" s="1">
        <f t="shared" si="4"/>
        <v>50000</v>
      </c>
      <c r="N12" s="1">
        <f t="shared" si="4"/>
        <v>50000</v>
      </c>
      <c r="O12" s="1">
        <f t="shared" si="4"/>
        <v>50000</v>
      </c>
      <c r="P12" s="1">
        <f t="shared" si="4"/>
        <v>50000</v>
      </c>
      <c r="Q12" s="1">
        <f t="shared" si="4"/>
        <v>50000</v>
      </c>
      <c r="R12" s="1">
        <f t="shared" si="4"/>
        <v>50000</v>
      </c>
      <c r="S12" s="1">
        <f t="shared" si="4"/>
        <v>50000</v>
      </c>
      <c r="T12" s="1">
        <f t="shared" si="4"/>
        <v>50000</v>
      </c>
      <c r="U12" s="1">
        <f t="shared" si="4"/>
        <v>50000</v>
      </c>
      <c r="V12" s="1">
        <f t="shared" si="4"/>
        <v>50000</v>
      </c>
      <c r="W12" s="1">
        <f t="shared" si="4"/>
        <v>50000</v>
      </c>
      <c r="X12" s="1">
        <f t="shared" si="4"/>
        <v>50000</v>
      </c>
      <c r="Y12" s="1">
        <f t="shared" si="4"/>
        <v>50000</v>
      </c>
      <c r="Z12" s="109">
        <v>70000</v>
      </c>
      <c r="AA12" s="1">
        <f>Z12</f>
        <v>70000</v>
      </c>
      <c r="AB12" s="1">
        <f>AA12</f>
        <v>70000</v>
      </c>
      <c r="AC12" s="1">
        <f t="shared" ref="AC12:BI12" si="5">AB12</f>
        <v>70000</v>
      </c>
      <c r="AD12" s="1">
        <f t="shared" si="5"/>
        <v>70000</v>
      </c>
      <c r="AE12" s="1">
        <f t="shared" si="5"/>
        <v>70000</v>
      </c>
      <c r="AF12" s="1">
        <f t="shared" si="5"/>
        <v>70000</v>
      </c>
      <c r="AG12" s="1">
        <f t="shared" si="5"/>
        <v>70000</v>
      </c>
      <c r="AH12" s="1">
        <f t="shared" si="5"/>
        <v>70000</v>
      </c>
      <c r="AI12" s="1">
        <f t="shared" si="5"/>
        <v>70000</v>
      </c>
      <c r="AJ12" s="1">
        <f t="shared" si="5"/>
        <v>70000</v>
      </c>
      <c r="AK12" s="1">
        <f t="shared" si="5"/>
        <v>70000</v>
      </c>
      <c r="AL12" s="1">
        <f t="shared" si="5"/>
        <v>70000</v>
      </c>
      <c r="AM12" s="1">
        <f t="shared" si="5"/>
        <v>70000</v>
      </c>
      <c r="AN12" s="1">
        <f t="shared" si="5"/>
        <v>70000</v>
      </c>
      <c r="AO12" s="1">
        <f t="shared" si="5"/>
        <v>70000</v>
      </c>
      <c r="AP12" s="1">
        <f t="shared" si="5"/>
        <v>70000</v>
      </c>
      <c r="AQ12" s="1">
        <f t="shared" si="5"/>
        <v>70000</v>
      </c>
      <c r="AR12" s="1">
        <f t="shared" si="5"/>
        <v>70000</v>
      </c>
      <c r="AS12" s="1">
        <f t="shared" si="5"/>
        <v>70000</v>
      </c>
      <c r="AT12" s="1">
        <f t="shared" si="5"/>
        <v>70000</v>
      </c>
      <c r="AU12" s="1">
        <f t="shared" si="5"/>
        <v>70000</v>
      </c>
      <c r="AV12" s="1">
        <f t="shared" si="5"/>
        <v>70000</v>
      </c>
      <c r="AW12" s="1">
        <f t="shared" si="5"/>
        <v>70000</v>
      </c>
      <c r="AX12" s="1">
        <f t="shared" si="5"/>
        <v>70000</v>
      </c>
      <c r="AY12" s="1">
        <f t="shared" si="5"/>
        <v>70000</v>
      </c>
      <c r="AZ12" s="1">
        <f t="shared" si="5"/>
        <v>70000</v>
      </c>
      <c r="BA12" s="1">
        <f t="shared" si="5"/>
        <v>70000</v>
      </c>
      <c r="BB12" s="1">
        <f t="shared" si="5"/>
        <v>70000</v>
      </c>
      <c r="BC12" s="1">
        <f t="shared" si="5"/>
        <v>70000</v>
      </c>
      <c r="BD12" s="1">
        <f t="shared" si="5"/>
        <v>70000</v>
      </c>
      <c r="BE12" s="1">
        <f t="shared" si="5"/>
        <v>70000</v>
      </c>
      <c r="BF12" s="1">
        <f t="shared" si="5"/>
        <v>70000</v>
      </c>
      <c r="BG12" s="1">
        <f t="shared" si="5"/>
        <v>70000</v>
      </c>
      <c r="BH12" s="1">
        <f t="shared" si="5"/>
        <v>70000</v>
      </c>
      <c r="BI12" s="1">
        <f t="shared" si="5"/>
        <v>70000</v>
      </c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1"/>
    </row>
    <row r="13" spans="1:89" s="15" customFormat="1" ht="17.25" customHeight="1" thickBot="1" x14ac:dyDescent="0.35">
      <c r="A13" s="169" t="s">
        <v>2</v>
      </c>
      <c r="B13" s="168">
        <f>SUM(B5:B12)</f>
        <v>50000</v>
      </c>
      <c r="C13" s="168">
        <f t="shared" ref="C13:E13" si="6">SUM(C5:C12)</f>
        <v>50000</v>
      </c>
      <c r="D13" s="168">
        <f t="shared" si="6"/>
        <v>50000</v>
      </c>
      <c r="E13" s="168">
        <f t="shared" si="6"/>
        <v>50000</v>
      </c>
      <c r="F13" s="168">
        <f t="shared" ref="F13" si="7">SUM(F5:F12)</f>
        <v>50000</v>
      </c>
      <c r="G13" s="168">
        <f t="shared" ref="G13:H13" si="8">SUM(G5:G12)</f>
        <v>57668.78</v>
      </c>
      <c r="H13" s="168">
        <f t="shared" si="8"/>
        <v>59668.78</v>
      </c>
      <c r="I13" s="168">
        <f t="shared" ref="I13" si="9">SUM(I5:I12)</f>
        <v>70204.98</v>
      </c>
      <c r="J13" s="168">
        <f t="shared" ref="J13:K13" si="10">SUM(J5:J12)</f>
        <v>66704.98</v>
      </c>
      <c r="K13" s="168">
        <f t="shared" si="10"/>
        <v>66704.98</v>
      </c>
      <c r="L13" s="168">
        <f t="shared" ref="L13" si="11">SUM(L5:L12)</f>
        <v>66704.98</v>
      </c>
      <c r="M13" s="168">
        <f t="shared" ref="M13:N13" si="12">SUM(M5:M12)</f>
        <v>70204.98</v>
      </c>
      <c r="N13" s="168">
        <f t="shared" si="12"/>
        <v>66704.98</v>
      </c>
      <c r="O13" s="168">
        <f t="shared" ref="O13" si="13">SUM(O5:O12)</f>
        <v>66704.98</v>
      </c>
      <c r="P13" s="168">
        <f t="shared" ref="P13:Q13" si="14">SUM(P5:P12)</f>
        <v>66704.98</v>
      </c>
      <c r="Q13" s="168">
        <f t="shared" si="14"/>
        <v>70204.98</v>
      </c>
      <c r="R13" s="168">
        <f t="shared" ref="R13" si="15">SUM(R5:R12)</f>
        <v>66704.98</v>
      </c>
      <c r="S13" s="168">
        <f t="shared" ref="S13:T13" si="16">SUM(S5:S12)</f>
        <v>66704.98</v>
      </c>
      <c r="T13" s="168">
        <f t="shared" si="16"/>
        <v>66704.98</v>
      </c>
      <c r="U13" s="168">
        <f t="shared" ref="U13" si="17">SUM(U5:U12)</f>
        <v>70204.98</v>
      </c>
      <c r="V13" s="168">
        <f t="shared" ref="V13:W13" si="18">SUM(V5:V12)</f>
        <v>66704.98</v>
      </c>
      <c r="W13" s="168">
        <f t="shared" si="18"/>
        <v>66704.98</v>
      </c>
      <c r="X13" s="168">
        <f t="shared" ref="X13" si="19">SUM(X5:X12)</f>
        <v>66704.98</v>
      </c>
      <c r="Y13" s="168">
        <f t="shared" ref="Y13:Z13" si="20">SUM(Y5:Y12)</f>
        <v>70204.98</v>
      </c>
      <c r="Z13" s="168">
        <f t="shared" si="20"/>
        <v>86704.98</v>
      </c>
      <c r="AA13" s="168">
        <f t="shared" ref="AA13" si="21">SUM(AA5:AA12)</f>
        <v>86704.98</v>
      </c>
      <c r="AB13" s="168">
        <f t="shared" ref="AB13:AC13" si="22">SUM(AB5:AB12)</f>
        <v>86704.98</v>
      </c>
      <c r="AC13" s="168">
        <f t="shared" si="22"/>
        <v>90204.98</v>
      </c>
      <c r="AD13" s="168">
        <f t="shared" ref="AD13" si="23">SUM(AD5:AD12)</f>
        <v>86704.98</v>
      </c>
      <c r="AE13" s="168">
        <f t="shared" ref="AE13:AF13" si="24">SUM(AE5:AE12)</f>
        <v>86704.98</v>
      </c>
      <c r="AF13" s="168">
        <f t="shared" si="24"/>
        <v>86704.98</v>
      </c>
      <c r="AG13" s="168">
        <f t="shared" ref="AG13" si="25">SUM(AG5:AG12)</f>
        <v>90204.98</v>
      </c>
      <c r="AH13" s="168">
        <f t="shared" ref="AH13:AI13" si="26">SUM(AH5:AH12)</f>
        <v>86704.98</v>
      </c>
      <c r="AI13" s="168">
        <f t="shared" si="26"/>
        <v>86704.98</v>
      </c>
      <c r="AJ13" s="168">
        <f t="shared" ref="AJ13" si="27">SUM(AJ5:AJ12)</f>
        <v>86704.98</v>
      </c>
      <c r="AK13" s="168">
        <f t="shared" ref="AK13:AL13" si="28">SUM(AK5:AK12)</f>
        <v>90204.98</v>
      </c>
      <c r="AL13" s="168">
        <f t="shared" si="28"/>
        <v>86704.98</v>
      </c>
      <c r="AM13" s="168">
        <f t="shared" ref="AM13" si="29">SUM(AM5:AM12)</f>
        <v>86704.98</v>
      </c>
      <c r="AN13" s="168">
        <f t="shared" ref="AN13:AO13" si="30">SUM(AN5:AN12)</f>
        <v>86704.98</v>
      </c>
      <c r="AO13" s="168">
        <f t="shared" si="30"/>
        <v>90204.98</v>
      </c>
      <c r="AP13" s="168">
        <f t="shared" ref="AP13" si="31">SUM(AP5:AP12)</f>
        <v>86704.98</v>
      </c>
      <c r="AQ13" s="168">
        <f t="shared" ref="AQ13:AR13" si="32">SUM(AQ5:AQ12)</f>
        <v>86704.98</v>
      </c>
      <c r="AR13" s="168">
        <f t="shared" si="32"/>
        <v>86704.98</v>
      </c>
      <c r="AS13" s="168">
        <f t="shared" ref="AS13" si="33">SUM(AS5:AS12)</f>
        <v>90204.98</v>
      </c>
      <c r="AT13" s="168">
        <f t="shared" ref="AT13:AU13" si="34">SUM(AT5:AT12)</f>
        <v>86704.98</v>
      </c>
      <c r="AU13" s="168">
        <f t="shared" si="34"/>
        <v>86704.98</v>
      </c>
      <c r="AV13" s="168">
        <f t="shared" ref="AV13" si="35">SUM(AV5:AV12)</f>
        <v>86704.98</v>
      </c>
      <c r="AW13" s="168">
        <f t="shared" ref="AW13:AX13" si="36">SUM(AW5:AW12)</f>
        <v>90204.98</v>
      </c>
      <c r="AX13" s="168">
        <f t="shared" si="36"/>
        <v>86704.98</v>
      </c>
      <c r="AY13" s="168">
        <f t="shared" ref="AY13" si="37">SUM(AY5:AY12)</f>
        <v>86704.98</v>
      </c>
      <c r="AZ13" s="168">
        <f t="shared" ref="AZ13:BA13" si="38">SUM(AZ5:AZ12)</f>
        <v>86704.98</v>
      </c>
      <c r="BA13" s="168">
        <f t="shared" si="38"/>
        <v>90204.98</v>
      </c>
      <c r="BB13" s="168">
        <f t="shared" ref="BB13" si="39">SUM(BB5:BB12)</f>
        <v>86704.98</v>
      </c>
      <c r="BC13" s="168">
        <f t="shared" ref="BC13:BD13" si="40">SUM(BC5:BC12)</f>
        <v>86704.98</v>
      </c>
      <c r="BD13" s="168">
        <f t="shared" si="40"/>
        <v>86704.98</v>
      </c>
      <c r="BE13" s="168">
        <f t="shared" ref="BE13" si="41">SUM(BE5:BE12)</f>
        <v>90204.98</v>
      </c>
      <c r="BF13" s="168">
        <f t="shared" ref="BF13:BG13" si="42">SUM(BF5:BF12)</f>
        <v>86704.98</v>
      </c>
      <c r="BG13" s="168">
        <f t="shared" si="42"/>
        <v>86704.98</v>
      </c>
      <c r="BH13" s="168">
        <f t="shared" ref="BH13" si="43">SUM(BH5:BH12)</f>
        <v>86704.98</v>
      </c>
      <c r="BI13" s="168">
        <f t="shared" ref="BI13" si="44">SUM(BI5:BI12)</f>
        <v>90204.98</v>
      </c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11"/>
    </row>
    <row r="14" spans="1:89" s="15" customFormat="1" ht="17.25" customHeight="1" thickTop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</row>
    <row r="15" spans="1:89" ht="17.25" customHeight="1" thickBot="1" x14ac:dyDescent="0.35">
      <c r="A15" s="106"/>
      <c r="B15" s="106"/>
      <c r="C15" s="106"/>
      <c r="D15" s="106"/>
      <c r="E15" s="106"/>
      <c r="F15" s="106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</row>
    <row r="16" spans="1:89" ht="17.25" customHeight="1" x14ac:dyDescent="0.3">
      <c r="A16" s="170" t="s">
        <v>44</v>
      </c>
      <c r="B16" s="171" t="s">
        <v>33</v>
      </c>
      <c r="C16" s="171" t="s">
        <v>34</v>
      </c>
      <c r="D16" s="171" t="s">
        <v>35</v>
      </c>
      <c r="E16" s="171" t="s">
        <v>36</v>
      </c>
      <c r="F16" s="172" t="s">
        <v>37</v>
      </c>
    </row>
    <row r="17" spans="1:49" ht="17.25" customHeight="1" x14ac:dyDescent="0.3">
      <c r="A17" s="62" t="str">
        <f>A5</f>
        <v>Energia elétrica para Skydive</v>
      </c>
      <c r="B17" s="110">
        <f>SUM(B5:M5)</f>
        <v>53681.459999999992</v>
      </c>
      <c r="C17" s="110">
        <f>SUM(N5:Y5)</f>
        <v>92025.359999999986</v>
      </c>
      <c r="D17" s="110">
        <f>SUM(Z5:AK5)</f>
        <v>92025.359999999986</v>
      </c>
      <c r="E17" s="110">
        <f>SUM(AL5:AW5)</f>
        <v>92025.359999999986</v>
      </c>
      <c r="F17" s="116">
        <f>SUM(AX5:BI5)</f>
        <v>92025.359999999986</v>
      </c>
    </row>
    <row r="18" spans="1:49" ht="17.25" customHeight="1" x14ac:dyDescent="0.3">
      <c r="A18" s="62" t="str">
        <f t="shared" ref="A18:A24" si="45">A6</f>
        <v>Manutenção do Skydive</v>
      </c>
      <c r="B18" s="110">
        <f t="shared" ref="B18:B24" si="46">SUM(B6:M6)</f>
        <v>12000</v>
      </c>
      <c r="C18" s="110">
        <f t="shared" ref="C18:C24" si="47">SUM(N6:Y6)</f>
        <v>24000</v>
      </c>
      <c r="D18" s="110">
        <f t="shared" ref="D18:D24" si="48">SUM(Z6:AK6)</f>
        <v>24000</v>
      </c>
      <c r="E18" s="110">
        <f t="shared" ref="E18:E24" si="49">SUM(AL6:AW6)</f>
        <v>24000</v>
      </c>
      <c r="F18" s="116">
        <f t="shared" ref="F18:F24" si="50">SUM(AX6:BI6)</f>
        <v>24000</v>
      </c>
    </row>
    <row r="19" spans="1:49" ht="17.25" customHeight="1" x14ac:dyDescent="0.3">
      <c r="A19" s="62" t="str">
        <f t="shared" si="45"/>
        <v>Energia elétrica para bombas do surf indoor</v>
      </c>
      <c r="B19" s="110">
        <f t="shared" si="46"/>
        <v>20181</v>
      </c>
      <c r="C19" s="110">
        <f t="shared" si="47"/>
        <v>48434.399999999994</v>
      </c>
      <c r="D19" s="110">
        <f t="shared" si="48"/>
        <v>48434.399999999994</v>
      </c>
      <c r="E19" s="110">
        <f t="shared" si="49"/>
        <v>48434.399999999994</v>
      </c>
      <c r="F19" s="116">
        <f t="shared" si="50"/>
        <v>48434.399999999994</v>
      </c>
    </row>
    <row r="20" spans="1:49" ht="17.25" customHeight="1" x14ac:dyDescent="0.3">
      <c r="A20" s="62" t="str">
        <f t="shared" si="45"/>
        <v>Manutenção da água da piscina</v>
      </c>
      <c r="B20" s="110">
        <f t="shared" si="46"/>
        <v>15000</v>
      </c>
      <c r="C20" s="110">
        <f t="shared" si="47"/>
        <v>36000</v>
      </c>
      <c r="D20" s="110">
        <f t="shared" si="48"/>
        <v>36000</v>
      </c>
      <c r="E20" s="110">
        <f t="shared" si="49"/>
        <v>36000</v>
      </c>
      <c r="F20" s="116">
        <f t="shared" si="50"/>
        <v>36000</v>
      </c>
    </row>
    <row r="21" spans="1:49" ht="17.25" customHeight="1" x14ac:dyDescent="0.3">
      <c r="A21" s="62" t="str">
        <f t="shared" si="45"/>
        <v>Manutenção periférica do Half Pipe</v>
      </c>
      <c r="B21" s="110">
        <f t="shared" si="46"/>
        <v>2000</v>
      </c>
      <c r="C21" s="110">
        <f t="shared" si="47"/>
        <v>3000</v>
      </c>
      <c r="D21" s="110">
        <f t="shared" si="48"/>
        <v>3000</v>
      </c>
      <c r="E21" s="110">
        <f t="shared" si="49"/>
        <v>3000</v>
      </c>
      <c r="F21" s="116">
        <f t="shared" si="50"/>
        <v>3000</v>
      </c>
    </row>
    <row r="22" spans="1:49" ht="17.25" customHeight="1" x14ac:dyDescent="0.3">
      <c r="A22" s="62" t="str">
        <f t="shared" si="45"/>
        <v>Manutenção dos equip. da parede de escalada + Rapel</v>
      </c>
      <c r="B22" s="110">
        <f t="shared" si="46"/>
        <v>4000</v>
      </c>
      <c r="C22" s="110">
        <f t="shared" si="47"/>
        <v>6000</v>
      </c>
      <c r="D22" s="110">
        <f t="shared" si="48"/>
        <v>6000</v>
      </c>
      <c r="E22" s="110">
        <f t="shared" si="49"/>
        <v>6000</v>
      </c>
      <c r="F22" s="116">
        <f t="shared" si="50"/>
        <v>6000</v>
      </c>
    </row>
    <row r="23" spans="1:49" ht="17.25" customHeight="1" x14ac:dyDescent="0.3">
      <c r="A23" s="62" t="str">
        <f t="shared" si="45"/>
        <v>Manutenção do Slackline</v>
      </c>
      <c r="B23" s="110">
        <f t="shared" si="46"/>
        <v>1000</v>
      </c>
      <c r="C23" s="110">
        <f t="shared" si="47"/>
        <v>1500</v>
      </c>
      <c r="D23" s="110">
        <f t="shared" si="48"/>
        <v>1500</v>
      </c>
      <c r="E23" s="110">
        <f t="shared" si="49"/>
        <v>1500</v>
      </c>
      <c r="F23" s="116">
        <f t="shared" si="50"/>
        <v>1500</v>
      </c>
    </row>
    <row r="24" spans="1:49" ht="17.25" customHeight="1" x14ac:dyDescent="0.3">
      <c r="A24" s="117" t="str">
        <f t="shared" si="45"/>
        <v>Agencia de Publicidade / Campanhas Publicitárias</v>
      </c>
      <c r="B24" s="110">
        <f t="shared" si="46"/>
        <v>600000</v>
      </c>
      <c r="C24" s="110">
        <f t="shared" si="47"/>
        <v>600000</v>
      </c>
      <c r="D24" s="110">
        <f t="shared" si="48"/>
        <v>840000</v>
      </c>
      <c r="E24" s="110">
        <f t="shared" si="49"/>
        <v>840000</v>
      </c>
      <c r="F24" s="116">
        <f t="shared" si="50"/>
        <v>840000</v>
      </c>
    </row>
    <row r="25" spans="1:49" ht="17.25" customHeight="1" thickBot="1" x14ac:dyDescent="0.35">
      <c r="A25" s="173" t="s">
        <v>2</v>
      </c>
      <c r="B25" s="157">
        <f>SUM(B17:B24)</f>
        <v>707862.46</v>
      </c>
      <c r="C25" s="157">
        <f t="shared" ref="C25:F25" si="51">SUM(C17:C24)</f>
        <v>810959.76</v>
      </c>
      <c r="D25" s="157">
        <f t="shared" si="51"/>
        <v>1050959.76</v>
      </c>
      <c r="E25" s="157">
        <f t="shared" si="51"/>
        <v>1050959.76</v>
      </c>
      <c r="F25" s="174">
        <f t="shared" si="51"/>
        <v>1050959.76</v>
      </c>
    </row>
    <row r="26" spans="1:49" ht="17.25" customHeight="1" x14ac:dyDescent="0.3">
      <c r="A26" s="15"/>
      <c r="B26" s="15"/>
      <c r="C26" s="15"/>
      <c r="D26" s="15"/>
      <c r="E26" s="15"/>
      <c r="F26" s="15"/>
    </row>
    <row r="28" spans="1:49" ht="17.25" customHeight="1" x14ac:dyDescent="0.3">
      <c r="AW28" s="5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CG102"/>
  <sheetViews>
    <sheetView showGridLines="0" workbookViewId="0">
      <pane xSplit="1" ySplit="8" topLeftCell="B69" activePane="bottomRight" state="frozen"/>
      <selection sqref="A1:XFD1048576"/>
      <selection pane="topRight" sqref="A1:XFD1048576"/>
      <selection pane="bottomLeft" sqref="A1:XFD1048576"/>
      <selection pane="bottomRight" activeCell="B1" sqref="B1"/>
    </sheetView>
  </sheetViews>
  <sheetFormatPr defaultColWidth="8.88671875" defaultRowHeight="14.4" x14ac:dyDescent="0.3"/>
  <cols>
    <col min="1" max="1" width="42.109375" style="42" customWidth="1"/>
    <col min="2" max="6" width="16" style="42" customWidth="1"/>
    <col min="7" max="37" width="13.33203125" style="42" bestFit="1" customWidth="1"/>
    <col min="38" max="49" width="13.33203125" style="43" bestFit="1" customWidth="1"/>
    <col min="50" max="61" width="13.33203125" style="44" bestFit="1" customWidth="1"/>
    <col min="62" max="62" width="14" style="44" customWidth="1"/>
    <col min="63" max="63" width="11" style="44" bestFit="1" customWidth="1"/>
    <col min="64" max="72" width="8.88671875" style="44"/>
    <col min="73" max="73" width="12.109375" style="44" customWidth="1"/>
    <col min="74" max="75" width="11" style="44" bestFit="1" customWidth="1"/>
    <col min="76" max="84" width="8.88671875" style="44"/>
    <col min="85" max="85" width="13.88671875" style="44" customWidth="1"/>
    <col min="86" max="16384" width="8.88671875" style="44"/>
  </cols>
  <sheetData>
    <row r="1" spans="1:85" s="39" customFormat="1" x14ac:dyDescent="0.3">
      <c r="A1" s="71" t="s">
        <v>200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</row>
    <row r="2" spans="1:85" s="39" customFormat="1" x14ac:dyDescent="0.3">
      <c r="A2" s="41" t="str">
        <f>CONCATENATE(Company, " : ",start, " -  ",end)</f>
        <v>Extreme Indoor : Mês 1 -  Mês 60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</row>
    <row r="3" spans="1:85" s="39" customFormat="1" x14ac:dyDescent="0.3">
      <c r="A3" s="41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</row>
    <row r="7" spans="1:85" ht="15" thickBot="1" x14ac:dyDescent="0.3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</row>
    <row r="8" spans="1:85" s="75" customFormat="1" x14ac:dyDescent="0.3">
      <c r="A8" s="187" t="s">
        <v>18</v>
      </c>
      <c r="B8" s="188">
        <v>1</v>
      </c>
      <c r="C8" s="188">
        <f>B8+1</f>
        <v>2</v>
      </c>
      <c r="D8" s="188">
        <f t="shared" ref="D8:BI8" si="0">C8+1</f>
        <v>3</v>
      </c>
      <c r="E8" s="188">
        <f t="shared" si="0"/>
        <v>4</v>
      </c>
      <c r="F8" s="188">
        <f t="shared" si="0"/>
        <v>5</v>
      </c>
      <c r="G8" s="188">
        <f t="shared" si="0"/>
        <v>6</v>
      </c>
      <c r="H8" s="188">
        <f t="shared" si="0"/>
        <v>7</v>
      </c>
      <c r="I8" s="188">
        <f t="shared" si="0"/>
        <v>8</v>
      </c>
      <c r="J8" s="188">
        <f t="shared" si="0"/>
        <v>9</v>
      </c>
      <c r="K8" s="188">
        <f t="shared" si="0"/>
        <v>10</v>
      </c>
      <c r="L8" s="188">
        <f t="shared" si="0"/>
        <v>11</v>
      </c>
      <c r="M8" s="188">
        <f t="shared" si="0"/>
        <v>12</v>
      </c>
      <c r="N8" s="188">
        <f t="shared" si="0"/>
        <v>13</v>
      </c>
      <c r="O8" s="188">
        <f t="shared" si="0"/>
        <v>14</v>
      </c>
      <c r="P8" s="188">
        <f t="shared" si="0"/>
        <v>15</v>
      </c>
      <c r="Q8" s="188">
        <f t="shared" si="0"/>
        <v>16</v>
      </c>
      <c r="R8" s="188">
        <f t="shared" si="0"/>
        <v>17</v>
      </c>
      <c r="S8" s="188">
        <f t="shared" si="0"/>
        <v>18</v>
      </c>
      <c r="T8" s="188">
        <f t="shared" si="0"/>
        <v>19</v>
      </c>
      <c r="U8" s="188">
        <f t="shared" si="0"/>
        <v>20</v>
      </c>
      <c r="V8" s="188">
        <f t="shared" si="0"/>
        <v>21</v>
      </c>
      <c r="W8" s="188">
        <f t="shared" si="0"/>
        <v>22</v>
      </c>
      <c r="X8" s="188">
        <f t="shared" si="0"/>
        <v>23</v>
      </c>
      <c r="Y8" s="188">
        <f t="shared" si="0"/>
        <v>24</v>
      </c>
      <c r="Z8" s="188">
        <f t="shared" si="0"/>
        <v>25</v>
      </c>
      <c r="AA8" s="188">
        <f t="shared" si="0"/>
        <v>26</v>
      </c>
      <c r="AB8" s="188">
        <f t="shared" si="0"/>
        <v>27</v>
      </c>
      <c r="AC8" s="188">
        <f t="shared" si="0"/>
        <v>28</v>
      </c>
      <c r="AD8" s="188">
        <f t="shared" si="0"/>
        <v>29</v>
      </c>
      <c r="AE8" s="188">
        <f t="shared" si="0"/>
        <v>30</v>
      </c>
      <c r="AF8" s="188">
        <f t="shared" si="0"/>
        <v>31</v>
      </c>
      <c r="AG8" s="188">
        <f t="shared" si="0"/>
        <v>32</v>
      </c>
      <c r="AH8" s="188">
        <f t="shared" si="0"/>
        <v>33</v>
      </c>
      <c r="AI8" s="188">
        <f t="shared" si="0"/>
        <v>34</v>
      </c>
      <c r="AJ8" s="188">
        <f t="shared" si="0"/>
        <v>35</v>
      </c>
      <c r="AK8" s="188">
        <f t="shared" si="0"/>
        <v>36</v>
      </c>
      <c r="AL8" s="188">
        <f t="shared" si="0"/>
        <v>37</v>
      </c>
      <c r="AM8" s="188">
        <f t="shared" si="0"/>
        <v>38</v>
      </c>
      <c r="AN8" s="188">
        <f t="shared" si="0"/>
        <v>39</v>
      </c>
      <c r="AO8" s="188">
        <f t="shared" si="0"/>
        <v>40</v>
      </c>
      <c r="AP8" s="188">
        <f t="shared" si="0"/>
        <v>41</v>
      </c>
      <c r="AQ8" s="188">
        <f t="shared" si="0"/>
        <v>42</v>
      </c>
      <c r="AR8" s="188">
        <f t="shared" si="0"/>
        <v>43</v>
      </c>
      <c r="AS8" s="188">
        <f t="shared" si="0"/>
        <v>44</v>
      </c>
      <c r="AT8" s="188">
        <f t="shared" si="0"/>
        <v>45</v>
      </c>
      <c r="AU8" s="188">
        <f t="shared" si="0"/>
        <v>46</v>
      </c>
      <c r="AV8" s="188">
        <f t="shared" si="0"/>
        <v>47</v>
      </c>
      <c r="AW8" s="188">
        <f t="shared" si="0"/>
        <v>48</v>
      </c>
      <c r="AX8" s="188">
        <f t="shared" si="0"/>
        <v>49</v>
      </c>
      <c r="AY8" s="188">
        <f t="shared" si="0"/>
        <v>50</v>
      </c>
      <c r="AZ8" s="188">
        <f t="shared" si="0"/>
        <v>51</v>
      </c>
      <c r="BA8" s="188">
        <f t="shared" si="0"/>
        <v>52</v>
      </c>
      <c r="BB8" s="188">
        <f t="shared" si="0"/>
        <v>53</v>
      </c>
      <c r="BC8" s="188">
        <f t="shared" si="0"/>
        <v>54</v>
      </c>
      <c r="BD8" s="188">
        <f t="shared" si="0"/>
        <v>55</v>
      </c>
      <c r="BE8" s="188">
        <f t="shared" si="0"/>
        <v>56</v>
      </c>
      <c r="BF8" s="188">
        <f t="shared" si="0"/>
        <v>57</v>
      </c>
      <c r="BG8" s="188">
        <f t="shared" si="0"/>
        <v>58</v>
      </c>
      <c r="BH8" s="188">
        <f t="shared" si="0"/>
        <v>59</v>
      </c>
      <c r="BI8" s="188">
        <f t="shared" si="0"/>
        <v>60</v>
      </c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</row>
    <row r="9" spans="1:85" x14ac:dyDescent="0.3">
      <c r="A9" s="76" t="s">
        <v>19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</row>
    <row r="10" spans="1:85" x14ac:dyDescent="0.3">
      <c r="A10" s="79" t="s">
        <v>150</v>
      </c>
      <c r="B10" s="80">
        <v>1</v>
      </c>
      <c r="C10" s="80">
        <f>B10</f>
        <v>1</v>
      </c>
      <c r="D10" s="80">
        <f t="shared" ref="D10:BI10" si="1">C10</f>
        <v>1</v>
      </c>
      <c r="E10" s="80">
        <f t="shared" si="1"/>
        <v>1</v>
      </c>
      <c r="F10" s="80">
        <f t="shared" si="1"/>
        <v>1</v>
      </c>
      <c r="G10" s="80">
        <f t="shared" si="1"/>
        <v>1</v>
      </c>
      <c r="H10" s="80">
        <f t="shared" si="1"/>
        <v>1</v>
      </c>
      <c r="I10" s="80">
        <f t="shared" si="1"/>
        <v>1</v>
      </c>
      <c r="J10" s="80">
        <f t="shared" si="1"/>
        <v>1</v>
      </c>
      <c r="K10" s="80">
        <f t="shared" si="1"/>
        <v>1</v>
      </c>
      <c r="L10" s="80">
        <f t="shared" si="1"/>
        <v>1</v>
      </c>
      <c r="M10" s="80">
        <f t="shared" si="1"/>
        <v>1</v>
      </c>
      <c r="N10" s="80">
        <f t="shared" si="1"/>
        <v>1</v>
      </c>
      <c r="O10" s="80">
        <f t="shared" si="1"/>
        <v>1</v>
      </c>
      <c r="P10" s="80">
        <f t="shared" si="1"/>
        <v>1</v>
      </c>
      <c r="Q10" s="80">
        <f t="shared" si="1"/>
        <v>1</v>
      </c>
      <c r="R10" s="80">
        <f t="shared" si="1"/>
        <v>1</v>
      </c>
      <c r="S10" s="80">
        <f t="shared" si="1"/>
        <v>1</v>
      </c>
      <c r="T10" s="80">
        <f t="shared" si="1"/>
        <v>1</v>
      </c>
      <c r="U10" s="80">
        <f t="shared" si="1"/>
        <v>1</v>
      </c>
      <c r="V10" s="80">
        <f t="shared" si="1"/>
        <v>1</v>
      </c>
      <c r="W10" s="80">
        <f t="shared" si="1"/>
        <v>1</v>
      </c>
      <c r="X10" s="80">
        <f t="shared" si="1"/>
        <v>1</v>
      </c>
      <c r="Y10" s="80">
        <f t="shared" si="1"/>
        <v>1</v>
      </c>
      <c r="Z10" s="80">
        <f t="shared" si="1"/>
        <v>1</v>
      </c>
      <c r="AA10" s="80">
        <f t="shared" si="1"/>
        <v>1</v>
      </c>
      <c r="AB10" s="80">
        <f t="shared" si="1"/>
        <v>1</v>
      </c>
      <c r="AC10" s="80">
        <f t="shared" si="1"/>
        <v>1</v>
      </c>
      <c r="AD10" s="80">
        <f t="shared" si="1"/>
        <v>1</v>
      </c>
      <c r="AE10" s="80">
        <f t="shared" si="1"/>
        <v>1</v>
      </c>
      <c r="AF10" s="80">
        <f t="shared" si="1"/>
        <v>1</v>
      </c>
      <c r="AG10" s="80">
        <f t="shared" si="1"/>
        <v>1</v>
      </c>
      <c r="AH10" s="80">
        <f t="shared" si="1"/>
        <v>1</v>
      </c>
      <c r="AI10" s="80">
        <f t="shared" si="1"/>
        <v>1</v>
      </c>
      <c r="AJ10" s="80">
        <f t="shared" si="1"/>
        <v>1</v>
      </c>
      <c r="AK10" s="80">
        <f t="shared" si="1"/>
        <v>1</v>
      </c>
      <c r="AL10" s="80">
        <f t="shared" si="1"/>
        <v>1</v>
      </c>
      <c r="AM10" s="80">
        <f t="shared" si="1"/>
        <v>1</v>
      </c>
      <c r="AN10" s="80">
        <f t="shared" si="1"/>
        <v>1</v>
      </c>
      <c r="AO10" s="80">
        <f t="shared" si="1"/>
        <v>1</v>
      </c>
      <c r="AP10" s="80">
        <f t="shared" si="1"/>
        <v>1</v>
      </c>
      <c r="AQ10" s="80">
        <f t="shared" si="1"/>
        <v>1</v>
      </c>
      <c r="AR10" s="80">
        <f t="shared" si="1"/>
        <v>1</v>
      </c>
      <c r="AS10" s="80">
        <f t="shared" si="1"/>
        <v>1</v>
      </c>
      <c r="AT10" s="80">
        <f t="shared" si="1"/>
        <v>1</v>
      </c>
      <c r="AU10" s="80">
        <f t="shared" si="1"/>
        <v>1</v>
      </c>
      <c r="AV10" s="80">
        <f t="shared" si="1"/>
        <v>1</v>
      </c>
      <c r="AW10" s="80">
        <f t="shared" si="1"/>
        <v>1</v>
      </c>
      <c r="AX10" s="80">
        <f t="shared" si="1"/>
        <v>1</v>
      </c>
      <c r="AY10" s="80">
        <f t="shared" si="1"/>
        <v>1</v>
      </c>
      <c r="AZ10" s="80">
        <f t="shared" si="1"/>
        <v>1</v>
      </c>
      <c r="BA10" s="80">
        <f t="shared" si="1"/>
        <v>1</v>
      </c>
      <c r="BB10" s="80">
        <f t="shared" si="1"/>
        <v>1</v>
      </c>
      <c r="BC10" s="80">
        <f t="shared" si="1"/>
        <v>1</v>
      </c>
      <c r="BD10" s="80">
        <f t="shared" si="1"/>
        <v>1</v>
      </c>
      <c r="BE10" s="80">
        <f t="shared" si="1"/>
        <v>1</v>
      </c>
      <c r="BF10" s="80">
        <f t="shared" si="1"/>
        <v>1</v>
      </c>
      <c r="BG10" s="80">
        <f t="shared" si="1"/>
        <v>1</v>
      </c>
      <c r="BH10" s="80">
        <f t="shared" si="1"/>
        <v>1</v>
      </c>
      <c r="BI10" s="80">
        <f t="shared" si="1"/>
        <v>1</v>
      </c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</row>
    <row r="11" spans="1:85" x14ac:dyDescent="0.3">
      <c r="A11" s="76" t="s">
        <v>45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</row>
    <row r="12" spans="1:85" x14ac:dyDescent="0.3">
      <c r="A12" s="79" t="s">
        <v>88</v>
      </c>
      <c r="B12" s="80">
        <v>1</v>
      </c>
      <c r="C12" s="80">
        <f>B12</f>
        <v>1</v>
      </c>
      <c r="D12" s="80">
        <f t="shared" ref="D12:BI12" si="2">C12</f>
        <v>1</v>
      </c>
      <c r="E12" s="80">
        <f t="shared" si="2"/>
        <v>1</v>
      </c>
      <c r="F12" s="80">
        <f t="shared" si="2"/>
        <v>1</v>
      </c>
      <c r="G12" s="80">
        <f t="shared" si="2"/>
        <v>1</v>
      </c>
      <c r="H12" s="80">
        <f t="shared" si="2"/>
        <v>1</v>
      </c>
      <c r="I12" s="80">
        <f t="shared" si="2"/>
        <v>1</v>
      </c>
      <c r="J12" s="80">
        <f t="shared" si="2"/>
        <v>1</v>
      </c>
      <c r="K12" s="80">
        <f t="shared" si="2"/>
        <v>1</v>
      </c>
      <c r="L12" s="80">
        <f t="shared" si="2"/>
        <v>1</v>
      </c>
      <c r="M12" s="80">
        <f t="shared" si="2"/>
        <v>1</v>
      </c>
      <c r="N12" s="80">
        <f t="shared" si="2"/>
        <v>1</v>
      </c>
      <c r="O12" s="80">
        <f t="shared" si="2"/>
        <v>1</v>
      </c>
      <c r="P12" s="80">
        <f t="shared" si="2"/>
        <v>1</v>
      </c>
      <c r="Q12" s="80">
        <f t="shared" si="2"/>
        <v>1</v>
      </c>
      <c r="R12" s="80">
        <f t="shared" si="2"/>
        <v>1</v>
      </c>
      <c r="S12" s="80">
        <f t="shared" si="2"/>
        <v>1</v>
      </c>
      <c r="T12" s="80">
        <f t="shared" si="2"/>
        <v>1</v>
      </c>
      <c r="U12" s="80">
        <f t="shared" si="2"/>
        <v>1</v>
      </c>
      <c r="V12" s="80">
        <f t="shared" si="2"/>
        <v>1</v>
      </c>
      <c r="W12" s="80">
        <f t="shared" si="2"/>
        <v>1</v>
      </c>
      <c r="X12" s="80">
        <f t="shared" si="2"/>
        <v>1</v>
      </c>
      <c r="Y12" s="80">
        <f t="shared" si="2"/>
        <v>1</v>
      </c>
      <c r="Z12" s="80">
        <f t="shared" si="2"/>
        <v>1</v>
      </c>
      <c r="AA12" s="80">
        <f t="shared" si="2"/>
        <v>1</v>
      </c>
      <c r="AB12" s="80">
        <f t="shared" si="2"/>
        <v>1</v>
      </c>
      <c r="AC12" s="80">
        <f t="shared" si="2"/>
        <v>1</v>
      </c>
      <c r="AD12" s="80">
        <f t="shared" si="2"/>
        <v>1</v>
      </c>
      <c r="AE12" s="80">
        <f t="shared" si="2"/>
        <v>1</v>
      </c>
      <c r="AF12" s="80">
        <f t="shared" si="2"/>
        <v>1</v>
      </c>
      <c r="AG12" s="80">
        <f t="shared" si="2"/>
        <v>1</v>
      </c>
      <c r="AH12" s="80">
        <f t="shared" si="2"/>
        <v>1</v>
      </c>
      <c r="AI12" s="80">
        <f t="shared" si="2"/>
        <v>1</v>
      </c>
      <c r="AJ12" s="80">
        <f t="shared" si="2"/>
        <v>1</v>
      </c>
      <c r="AK12" s="80">
        <f t="shared" si="2"/>
        <v>1</v>
      </c>
      <c r="AL12" s="80">
        <f t="shared" si="2"/>
        <v>1</v>
      </c>
      <c r="AM12" s="80">
        <f t="shared" si="2"/>
        <v>1</v>
      </c>
      <c r="AN12" s="80">
        <f t="shared" si="2"/>
        <v>1</v>
      </c>
      <c r="AO12" s="80">
        <f t="shared" si="2"/>
        <v>1</v>
      </c>
      <c r="AP12" s="80">
        <f t="shared" si="2"/>
        <v>1</v>
      </c>
      <c r="AQ12" s="80">
        <f t="shared" si="2"/>
        <v>1</v>
      </c>
      <c r="AR12" s="80">
        <f t="shared" si="2"/>
        <v>1</v>
      </c>
      <c r="AS12" s="80">
        <f t="shared" si="2"/>
        <v>1</v>
      </c>
      <c r="AT12" s="80">
        <f t="shared" si="2"/>
        <v>1</v>
      </c>
      <c r="AU12" s="80">
        <f t="shared" si="2"/>
        <v>1</v>
      </c>
      <c r="AV12" s="80">
        <f t="shared" si="2"/>
        <v>1</v>
      </c>
      <c r="AW12" s="80">
        <f t="shared" si="2"/>
        <v>1</v>
      </c>
      <c r="AX12" s="80">
        <f t="shared" si="2"/>
        <v>1</v>
      </c>
      <c r="AY12" s="80">
        <f t="shared" si="2"/>
        <v>1</v>
      </c>
      <c r="AZ12" s="80">
        <f t="shared" si="2"/>
        <v>1</v>
      </c>
      <c r="BA12" s="80">
        <f t="shared" si="2"/>
        <v>1</v>
      </c>
      <c r="BB12" s="80">
        <f t="shared" si="2"/>
        <v>1</v>
      </c>
      <c r="BC12" s="80">
        <f t="shared" si="2"/>
        <v>1</v>
      </c>
      <c r="BD12" s="80">
        <f t="shared" si="2"/>
        <v>1</v>
      </c>
      <c r="BE12" s="80">
        <f t="shared" si="2"/>
        <v>1</v>
      </c>
      <c r="BF12" s="80">
        <f t="shared" si="2"/>
        <v>1</v>
      </c>
      <c r="BG12" s="80">
        <f t="shared" si="2"/>
        <v>1</v>
      </c>
      <c r="BH12" s="80">
        <f t="shared" si="2"/>
        <v>1</v>
      </c>
      <c r="BI12" s="80">
        <f t="shared" si="2"/>
        <v>1</v>
      </c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</row>
    <row r="13" spans="1:85" x14ac:dyDescent="0.3">
      <c r="A13" s="79" t="s">
        <v>87</v>
      </c>
      <c r="B13" s="80">
        <v>1</v>
      </c>
      <c r="C13" s="80">
        <f>B13</f>
        <v>1</v>
      </c>
      <c r="D13" s="80">
        <f t="shared" ref="D13:BI13" si="3">C13</f>
        <v>1</v>
      </c>
      <c r="E13" s="80">
        <f t="shared" si="3"/>
        <v>1</v>
      </c>
      <c r="F13" s="80">
        <f t="shared" si="3"/>
        <v>1</v>
      </c>
      <c r="G13" s="80">
        <f t="shared" si="3"/>
        <v>1</v>
      </c>
      <c r="H13" s="80">
        <f t="shared" si="3"/>
        <v>1</v>
      </c>
      <c r="I13" s="80">
        <f t="shared" si="3"/>
        <v>1</v>
      </c>
      <c r="J13" s="80">
        <f t="shared" si="3"/>
        <v>1</v>
      </c>
      <c r="K13" s="80">
        <f t="shared" si="3"/>
        <v>1</v>
      </c>
      <c r="L13" s="80">
        <f t="shared" si="3"/>
        <v>1</v>
      </c>
      <c r="M13" s="80">
        <f t="shared" si="3"/>
        <v>1</v>
      </c>
      <c r="N13" s="80">
        <f t="shared" si="3"/>
        <v>1</v>
      </c>
      <c r="O13" s="80">
        <f t="shared" si="3"/>
        <v>1</v>
      </c>
      <c r="P13" s="80">
        <f t="shared" si="3"/>
        <v>1</v>
      </c>
      <c r="Q13" s="80">
        <f t="shared" si="3"/>
        <v>1</v>
      </c>
      <c r="R13" s="80">
        <f t="shared" si="3"/>
        <v>1</v>
      </c>
      <c r="S13" s="80">
        <f t="shared" si="3"/>
        <v>1</v>
      </c>
      <c r="T13" s="80">
        <f t="shared" si="3"/>
        <v>1</v>
      </c>
      <c r="U13" s="80">
        <f t="shared" si="3"/>
        <v>1</v>
      </c>
      <c r="V13" s="80">
        <f t="shared" si="3"/>
        <v>1</v>
      </c>
      <c r="W13" s="80">
        <f t="shared" si="3"/>
        <v>1</v>
      </c>
      <c r="X13" s="80">
        <f t="shared" si="3"/>
        <v>1</v>
      </c>
      <c r="Y13" s="80">
        <f t="shared" si="3"/>
        <v>1</v>
      </c>
      <c r="Z13" s="80">
        <f t="shared" si="3"/>
        <v>1</v>
      </c>
      <c r="AA13" s="80">
        <f t="shared" si="3"/>
        <v>1</v>
      </c>
      <c r="AB13" s="80">
        <f t="shared" si="3"/>
        <v>1</v>
      </c>
      <c r="AC13" s="80">
        <f t="shared" si="3"/>
        <v>1</v>
      </c>
      <c r="AD13" s="80">
        <f t="shared" si="3"/>
        <v>1</v>
      </c>
      <c r="AE13" s="80">
        <f t="shared" si="3"/>
        <v>1</v>
      </c>
      <c r="AF13" s="80">
        <f t="shared" si="3"/>
        <v>1</v>
      </c>
      <c r="AG13" s="80">
        <f t="shared" si="3"/>
        <v>1</v>
      </c>
      <c r="AH13" s="80">
        <f t="shared" si="3"/>
        <v>1</v>
      </c>
      <c r="AI13" s="80">
        <f t="shared" si="3"/>
        <v>1</v>
      </c>
      <c r="AJ13" s="80">
        <f t="shared" si="3"/>
        <v>1</v>
      </c>
      <c r="AK13" s="80">
        <f t="shared" si="3"/>
        <v>1</v>
      </c>
      <c r="AL13" s="80">
        <f t="shared" si="3"/>
        <v>1</v>
      </c>
      <c r="AM13" s="80">
        <f t="shared" si="3"/>
        <v>1</v>
      </c>
      <c r="AN13" s="80">
        <f t="shared" si="3"/>
        <v>1</v>
      </c>
      <c r="AO13" s="80">
        <f t="shared" si="3"/>
        <v>1</v>
      </c>
      <c r="AP13" s="80">
        <f t="shared" si="3"/>
        <v>1</v>
      </c>
      <c r="AQ13" s="80">
        <f t="shared" si="3"/>
        <v>1</v>
      </c>
      <c r="AR13" s="80">
        <f t="shared" si="3"/>
        <v>1</v>
      </c>
      <c r="AS13" s="80">
        <f t="shared" si="3"/>
        <v>1</v>
      </c>
      <c r="AT13" s="80">
        <f t="shared" si="3"/>
        <v>1</v>
      </c>
      <c r="AU13" s="80">
        <f t="shared" si="3"/>
        <v>1</v>
      </c>
      <c r="AV13" s="80">
        <f t="shared" si="3"/>
        <v>1</v>
      </c>
      <c r="AW13" s="80">
        <f t="shared" si="3"/>
        <v>1</v>
      </c>
      <c r="AX13" s="80">
        <f t="shared" si="3"/>
        <v>1</v>
      </c>
      <c r="AY13" s="80">
        <f t="shared" si="3"/>
        <v>1</v>
      </c>
      <c r="AZ13" s="80">
        <f t="shared" si="3"/>
        <v>1</v>
      </c>
      <c r="BA13" s="80">
        <f t="shared" si="3"/>
        <v>1</v>
      </c>
      <c r="BB13" s="80">
        <f t="shared" si="3"/>
        <v>1</v>
      </c>
      <c r="BC13" s="80">
        <f t="shared" si="3"/>
        <v>1</v>
      </c>
      <c r="BD13" s="80">
        <f t="shared" si="3"/>
        <v>1</v>
      </c>
      <c r="BE13" s="80">
        <f t="shared" si="3"/>
        <v>1</v>
      </c>
      <c r="BF13" s="80">
        <f t="shared" si="3"/>
        <v>1</v>
      </c>
      <c r="BG13" s="80">
        <f t="shared" si="3"/>
        <v>1</v>
      </c>
      <c r="BH13" s="80">
        <f t="shared" si="3"/>
        <v>1</v>
      </c>
      <c r="BI13" s="80">
        <f t="shared" si="3"/>
        <v>1</v>
      </c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</row>
    <row r="14" spans="1:85" x14ac:dyDescent="0.3">
      <c r="A14" s="79" t="s">
        <v>46</v>
      </c>
      <c r="B14" s="80">
        <v>1</v>
      </c>
      <c r="C14" s="80">
        <f>B14</f>
        <v>1</v>
      </c>
      <c r="D14" s="80">
        <f t="shared" ref="D14:BI14" si="4">C14</f>
        <v>1</v>
      </c>
      <c r="E14" s="80">
        <f t="shared" si="4"/>
        <v>1</v>
      </c>
      <c r="F14" s="80">
        <f t="shared" si="4"/>
        <v>1</v>
      </c>
      <c r="G14" s="80">
        <f t="shared" si="4"/>
        <v>1</v>
      </c>
      <c r="H14" s="80">
        <f t="shared" si="4"/>
        <v>1</v>
      </c>
      <c r="I14" s="80">
        <f t="shared" si="4"/>
        <v>1</v>
      </c>
      <c r="J14" s="80">
        <f t="shared" si="4"/>
        <v>1</v>
      </c>
      <c r="K14" s="80">
        <f t="shared" si="4"/>
        <v>1</v>
      </c>
      <c r="L14" s="80">
        <f t="shared" si="4"/>
        <v>1</v>
      </c>
      <c r="M14" s="80">
        <f t="shared" si="4"/>
        <v>1</v>
      </c>
      <c r="N14" s="80">
        <f t="shared" si="4"/>
        <v>1</v>
      </c>
      <c r="O14" s="80">
        <f t="shared" si="4"/>
        <v>1</v>
      </c>
      <c r="P14" s="80">
        <f t="shared" si="4"/>
        <v>1</v>
      </c>
      <c r="Q14" s="80">
        <f t="shared" si="4"/>
        <v>1</v>
      </c>
      <c r="R14" s="80">
        <f t="shared" si="4"/>
        <v>1</v>
      </c>
      <c r="S14" s="80">
        <f t="shared" si="4"/>
        <v>1</v>
      </c>
      <c r="T14" s="80">
        <f t="shared" si="4"/>
        <v>1</v>
      </c>
      <c r="U14" s="80">
        <f t="shared" si="4"/>
        <v>1</v>
      </c>
      <c r="V14" s="80">
        <f t="shared" si="4"/>
        <v>1</v>
      </c>
      <c r="W14" s="80">
        <f t="shared" si="4"/>
        <v>1</v>
      </c>
      <c r="X14" s="80">
        <f t="shared" si="4"/>
        <v>1</v>
      </c>
      <c r="Y14" s="80">
        <f t="shared" si="4"/>
        <v>1</v>
      </c>
      <c r="Z14" s="80">
        <v>2</v>
      </c>
      <c r="AA14" s="80">
        <f t="shared" si="4"/>
        <v>2</v>
      </c>
      <c r="AB14" s="80">
        <f t="shared" si="4"/>
        <v>2</v>
      </c>
      <c r="AC14" s="80">
        <f t="shared" si="4"/>
        <v>2</v>
      </c>
      <c r="AD14" s="80">
        <f t="shared" si="4"/>
        <v>2</v>
      </c>
      <c r="AE14" s="80">
        <f t="shared" si="4"/>
        <v>2</v>
      </c>
      <c r="AF14" s="80">
        <f t="shared" si="4"/>
        <v>2</v>
      </c>
      <c r="AG14" s="80">
        <f t="shared" si="4"/>
        <v>2</v>
      </c>
      <c r="AH14" s="80">
        <f t="shared" si="4"/>
        <v>2</v>
      </c>
      <c r="AI14" s="80">
        <f t="shared" si="4"/>
        <v>2</v>
      </c>
      <c r="AJ14" s="80">
        <f t="shared" si="4"/>
        <v>2</v>
      </c>
      <c r="AK14" s="80">
        <f t="shared" si="4"/>
        <v>2</v>
      </c>
      <c r="AL14" s="80">
        <f t="shared" si="4"/>
        <v>2</v>
      </c>
      <c r="AM14" s="80">
        <f t="shared" si="4"/>
        <v>2</v>
      </c>
      <c r="AN14" s="80">
        <f t="shared" si="4"/>
        <v>2</v>
      </c>
      <c r="AO14" s="80">
        <f t="shared" si="4"/>
        <v>2</v>
      </c>
      <c r="AP14" s="80">
        <f t="shared" si="4"/>
        <v>2</v>
      </c>
      <c r="AQ14" s="80">
        <f t="shared" si="4"/>
        <v>2</v>
      </c>
      <c r="AR14" s="80">
        <f t="shared" si="4"/>
        <v>2</v>
      </c>
      <c r="AS14" s="80">
        <f t="shared" si="4"/>
        <v>2</v>
      </c>
      <c r="AT14" s="80">
        <f t="shared" si="4"/>
        <v>2</v>
      </c>
      <c r="AU14" s="80">
        <f t="shared" si="4"/>
        <v>2</v>
      </c>
      <c r="AV14" s="80">
        <f t="shared" si="4"/>
        <v>2</v>
      </c>
      <c r="AW14" s="80">
        <f t="shared" si="4"/>
        <v>2</v>
      </c>
      <c r="AX14" s="80">
        <f t="shared" si="4"/>
        <v>2</v>
      </c>
      <c r="AY14" s="80">
        <f t="shared" si="4"/>
        <v>2</v>
      </c>
      <c r="AZ14" s="80">
        <f t="shared" si="4"/>
        <v>2</v>
      </c>
      <c r="BA14" s="80">
        <f t="shared" si="4"/>
        <v>2</v>
      </c>
      <c r="BB14" s="80">
        <f t="shared" si="4"/>
        <v>2</v>
      </c>
      <c r="BC14" s="80">
        <f t="shared" si="4"/>
        <v>2</v>
      </c>
      <c r="BD14" s="80">
        <f t="shared" si="4"/>
        <v>2</v>
      </c>
      <c r="BE14" s="80">
        <f t="shared" si="4"/>
        <v>2</v>
      </c>
      <c r="BF14" s="80">
        <f t="shared" si="4"/>
        <v>2</v>
      </c>
      <c r="BG14" s="80">
        <f t="shared" si="4"/>
        <v>2</v>
      </c>
      <c r="BH14" s="80">
        <f t="shared" si="4"/>
        <v>2</v>
      </c>
      <c r="BI14" s="80">
        <f t="shared" si="4"/>
        <v>2</v>
      </c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</row>
    <row r="15" spans="1:85" x14ac:dyDescent="0.3">
      <c r="A15" s="79" t="s">
        <v>29</v>
      </c>
      <c r="B15" s="80">
        <v>0</v>
      </c>
      <c r="C15" s="80">
        <f>B15</f>
        <v>0</v>
      </c>
      <c r="D15" s="80">
        <f t="shared" ref="D15:BI15" si="5">C15</f>
        <v>0</v>
      </c>
      <c r="E15" s="80">
        <v>1</v>
      </c>
      <c r="F15" s="80">
        <f t="shared" si="5"/>
        <v>1</v>
      </c>
      <c r="G15" s="80">
        <f t="shared" si="5"/>
        <v>1</v>
      </c>
      <c r="H15" s="80">
        <f t="shared" si="5"/>
        <v>1</v>
      </c>
      <c r="I15" s="80">
        <f t="shared" si="5"/>
        <v>1</v>
      </c>
      <c r="J15" s="80">
        <f t="shared" si="5"/>
        <v>1</v>
      </c>
      <c r="K15" s="80">
        <f t="shared" si="5"/>
        <v>1</v>
      </c>
      <c r="L15" s="80">
        <f t="shared" si="5"/>
        <v>1</v>
      </c>
      <c r="M15" s="80">
        <f t="shared" si="5"/>
        <v>1</v>
      </c>
      <c r="N15" s="80">
        <f t="shared" si="5"/>
        <v>1</v>
      </c>
      <c r="O15" s="80">
        <f t="shared" si="5"/>
        <v>1</v>
      </c>
      <c r="P15" s="80">
        <f t="shared" si="5"/>
        <v>1</v>
      </c>
      <c r="Q15" s="80">
        <f t="shared" si="5"/>
        <v>1</v>
      </c>
      <c r="R15" s="80">
        <f t="shared" si="5"/>
        <v>1</v>
      </c>
      <c r="S15" s="80">
        <f t="shared" si="5"/>
        <v>1</v>
      </c>
      <c r="T15" s="80">
        <f t="shared" si="5"/>
        <v>1</v>
      </c>
      <c r="U15" s="80">
        <f t="shared" si="5"/>
        <v>1</v>
      </c>
      <c r="V15" s="80">
        <f t="shared" si="5"/>
        <v>1</v>
      </c>
      <c r="W15" s="80">
        <f t="shared" si="5"/>
        <v>1</v>
      </c>
      <c r="X15" s="80">
        <f t="shared" si="5"/>
        <v>1</v>
      </c>
      <c r="Y15" s="80">
        <f t="shared" si="5"/>
        <v>1</v>
      </c>
      <c r="Z15" s="80">
        <f t="shared" si="5"/>
        <v>1</v>
      </c>
      <c r="AA15" s="80">
        <f t="shared" si="5"/>
        <v>1</v>
      </c>
      <c r="AB15" s="80">
        <f t="shared" si="5"/>
        <v>1</v>
      </c>
      <c r="AC15" s="80">
        <f t="shared" si="5"/>
        <v>1</v>
      </c>
      <c r="AD15" s="80">
        <f t="shared" si="5"/>
        <v>1</v>
      </c>
      <c r="AE15" s="80">
        <f t="shared" si="5"/>
        <v>1</v>
      </c>
      <c r="AF15" s="80">
        <f t="shared" si="5"/>
        <v>1</v>
      </c>
      <c r="AG15" s="80">
        <f t="shared" si="5"/>
        <v>1</v>
      </c>
      <c r="AH15" s="80">
        <f t="shared" si="5"/>
        <v>1</v>
      </c>
      <c r="AI15" s="80">
        <f t="shared" si="5"/>
        <v>1</v>
      </c>
      <c r="AJ15" s="80">
        <f t="shared" si="5"/>
        <v>1</v>
      </c>
      <c r="AK15" s="80">
        <f t="shared" si="5"/>
        <v>1</v>
      </c>
      <c r="AL15" s="80">
        <v>2</v>
      </c>
      <c r="AM15" s="80">
        <f t="shared" si="5"/>
        <v>2</v>
      </c>
      <c r="AN15" s="80">
        <f t="shared" si="5"/>
        <v>2</v>
      </c>
      <c r="AO15" s="80">
        <f t="shared" si="5"/>
        <v>2</v>
      </c>
      <c r="AP15" s="80">
        <f t="shared" si="5"/>
        <v>2</v>
      </c>
      <c r="AQ15" s="80">
        <f t="shared" si="5"/>
        <v>2</v>
      </c>
      <c r="AR15" s="80">
        <f t="shared" si="5"/>
        <v>2</v>
      </c>
      <c r="AS15" s="80">
        <f t="shared" si="5"/>
        <v>2</v>
      </c>
      <c r="AT15" s="80">
        <f t="shared" si="5"/>
        <v>2</v>
      </c>
      <c r="AU15" s="80">
        <f t="shared" si="5"/>
        <v>2</v>
      </c>
      <c r="AV15" s="80">
        <f t="shared" si="5"/>
        <v>2</v>
      </c>
      <c r="AW15" s="80">
        <f t="shared" si="5"/>
        <v>2</v>
      </c>
      <c r="AX15" s="80">
        <f t="shared" si="5"/>
        <v>2</v>
      </c>
      <c r="AY15" s="80">
        <f t="shared" si="5"/>
        <v>2</v>
      </c>
      <c r="AZ15" s="80">
        <f t="shared" si="5"/>
        <v>2</v>
      </c>
      <c r="BA15" s="80">
        <f t="shared" si="5"/>
        <v>2</v>
      </c>
      <c r="BB15" s="80">
        <f t="shared" si="5"/>
        <v>2</v>
      </c>
      <c r="BC15" s="80">
        <f t="shared" si="5"/>
        <v>2</v>
      </c>
      <c r="BD15" s="80">
        <f t="shared" si="5"/>
        <v>2</v>
      </c>
      <c r="BE15" s="80">
        <f t="shared" si="5"/>
        <v>2</v>
      </c>
      <c r="BF15" s="80">
        <f t="shared" si="5"/>
        <v>2</v>
      </c>
      <c r="BG15" s="80">
        <f t="shared" si="5"/>
        <v>2</v>
      </c>
      <c r="BH15" s="80">
        <f t="shared" si="5"/>
        <v>2</v>
      </c>
      <c r="BI15" s="80">
        <f t="shared" si="5"/>
        <v>2</v>
      </c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</row>
    <row r="16" spans="1:85" x14ac:dyDescent="0.3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</row>
    <row r="17" spans="1:85" x14ac:dyDescent="0.3">
      <c r="A17" s="76" t="s">
        <v>79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</row>
    <row r="18" spans="1:85" x14ac:dyDescent="0.3">
      <c r="A18" s="79" t="s">
        <v>80</v>
      </c>
      <c r="B18" s="80">
        <v>0</v>
      </c>
      <c r="C18" s="80">
        <f>B18</f>
        <v>0</v>
      </c>
      <c r="D18" s="80">
        <f t="shared" ref="D18:BI22" si="6">C18</f>
        <v>0</v>
      </c>
      <c r="E18" s="80">
        <v>6</v>
      </c>
      <c r="F18" s="80">
        <v>12</v>
      </c>
      <c r="G18" s="80">
        <f t="shared" si="6"/>
        <v>12</v>
      </c>
      <c r="H18" s="80">
        <f t="shared" si="6"/>
        <v>12</v>
      </c>
      <c r="I18" s="80">
        <f t="shared" si="6"/>
        <v>12</v>
      </c>
      <c r="J18" s="80">
        <f t="shared" si="6"/>
        <v>12</v>
      </c>
      <c r="K18" s="80">
        <f t="shared" si="6"/>
        <v>12</v>
      </c>
      <c r="L18" s="80">
        <f t="shared" si="6"/>
        <v>12</v>
      </c>
      <c r="M18" s="80">
        <f t="shared" si="6"/>
        <v>12</v>
      </c>
      <c r="N18" s="80">
        <f t="shared" si="6"/>
        <v>12</v>
      </c>
      <c r="O18" s="80">
        <f t="shared" si="6"/>
        <v>12</v>
      </c>
      <c r="P18" s="80">
        <f t="shared" si="6"/>
        <v>12</v>
      </c>
      <c r="Q18" s="80">
        <f t="shared" si="6"/>
        <v>12</v>
      </c>
      <c r="R18" s="80">
        <f t="shared" si="6"/>
        <v>12</v>
      </c>
      <c r="S18" s="80">
        <f t="shared" si="6"/>
        <v>12</v>
      </c>
      <c r="T18" s="80">
        <f t="shared" si="6"/>
        <v>12</v>
      </c>
      <c r="U18" s="80">
        <f t="shared" si="6"/>
        <v>12</v>
      </c>
      <c r="V18" s="80">
        <f t="shared" si="6"/>
        <v>12</v>
      </c>
      <c r="W18" s="80">
        <f t="shared" si="6"/>
        <v>12</v>
      </c>
      <c r="X18" s="80">
        <f t="shared" si="6"/>
        <v>12</v>
      </c>
      <c r="Y18" s="80">
        <f t="shared" si="6"/>
        <v>12</v>
      </c>
      <c r="Z18" s="80">
        <f t="shared" si="6"/>
        <v>12</v>
      </c>
      <c r="AA18" s="80">
        <f t="shared" si="6"/>
        <v>12</v>
      </c>
      <c r="AB18" s="80">
        <f t="shared" si="6"/>
        <v>12</v>
      </c>
      <c r="AC18" s="80">
        <f t="shared" si="6"/>
        <v>12</v>
      </c>
      <c r="AD18" s="80">
        <f t="shared" si="6"/>
        <v>12</v>
      </c>
      <c r="AE18" s="80">
        <f t="shared" si="6"/>
        <v>12</v>
      </c>
      <c r="AF18" s="80">
        <f t="shared" si="6"/>
        <v>12</v>
      </c>
      <c r="AG18" s="80">
        <f t="shared" si="6"/>
        <v>12</v>
      </c>
      <c r="AH18" s="80">
        <f t="shared" si="6"/>
        <v>12</v>
      </c>
      <c r="AI18" s="80">
        <f t="shared" si="6"/>
        <v>12</v>
      </c>
      <c r="AJ18" s="80">
        <f t="shared" si="6"/>
        <v>12</v>
      </c>
      <c r="AK18" s="80">
        <f t="shared" si="6"/>
        <v>12</v>
      </c>
      <c r="AL18" s="80">
        <v>15</v>
      </c>
      <c r="AM18" s="80">
        <f t="shared" si="6"/>
        <v>15</v>
      </c>
      <c r="AN18" s="80">
        <f t="shared" si="6"/>
        <v>15</v>
      </c>
      <c r="AO18" s="80">
        <f t="shared" si="6"/>
        <v>15</v>
      </c>
      <c r="AP18" s="80">
        <f t="shared" si="6"/>
        <v>15</v>
      </c>
      <c r="AQ18" s="80">
        <f t="shared" si="6"/>
        <v>15</v>
      </c>
      <c r="AR18" s="80">
        <f t="shared" si="6"/>
        <v>15</v>
      </c>
      <c r="AS18" s="80">
        <f t="shared" si="6"/>
        <v>15</v>
      </c>
      <c r="AT18" s="80">
        <f t="shared" si="6"/>
        <v>15</v>
      </c>
      <c r="AU18" s="80">
        <f t="shared" si="6"/>
        <v>15</v>
      </c>
      <c r="AV18" s="80">
        <f t="shared" si="6"/>
        <v>15</v>
      </c>
      <c r="AW18" s="80">
        <f t="shared" si="6"/>
        <v>15</v>
      </c>
      <c r="AX18" s="80">
        <f t="shared" si="6"/>
        <v>15</v>
      </c>
      <c r="AY18" s="80">
        <f t="shared" si="6"/>
        <v>15</v>
      </c>
      <c r="AZ18" s="80">
        <f t="shared" si="6"/>
        <v>15</v>
      </c>
      <c r="BA18" s="80">
        <f t="shared" si="6"/>
        <v>15</v>
      </c>
      <c r="BB18" s="80">
        <f t="shared" si="6"/>
        <v>15</v>
      </c>
      <c r="BC18" s="80">
        <f t="shared" si="6"/>
        <v>15</v>
      </c>
      <c r="BD18" s="80">
        <f t="shared" si="6"/>
        <v>15</v>
      </c>
      <c r="BE18" s="80">
        <f t="shared" si="6"/>
        <v>15</v>
      </c>
      <c r="BF18" s="80">
        <f t="shared" si="6"/>
        <v>15</v>
      </c>
      <c r="BG18" s="80">
        <f t="shared" si="6"/>
        <v>15</v>
      </c>
      <c r="BH18" s="80">
        <f t="shared" si="6"/>
        <v>15</v>
      </c>
      <c r="BI18" s="80">
        <f t="shared" si="6"/>
        <v>15</v>
      </c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</row>
    <row r="19" spans="1:85" x14ac:dyDescent="0.3">
      <c r="A19" s="79" t="s">
        <v>81</v>
      </c>
      <c r="B19" s="80">
        <v>0</v>
      </c>
      <c r="C19" s="80">
        <f t="shared" ref="C19:R23" si="7">B19</f>
        <v>0</v>
      </c>
      <c r="D19" s="80">
        <f t="shared" si="7"/>
        <v>0</v>
      </c>
      <c r="E19" s="80">
        <f t="shared" si="7"/>
        <v>0</v>
      </c>
      <c r="F19" s="80">
        <v>3</v>
      </c>
      <c r="G19" s="80">
        <f t="shared" si="7"/>
        <v>3</v>
      </c>
      <c r="H19" s="80">
        <f t="shared" si="7"/>
        <v>3</v>
      </c>
      <c r="I19" s="80">
        <f t="shared" si="7"/>
        <v>3</v>
      </c>
      <c r="J19" s="80">
        <f t="shared" si="7"/>
        <v>3</v>
      </c>
      <c r="K19" s="80">
        <f t="shared" si="7"/>
        <v>3</v>
      </c>
      <c r="L19" s="80">
        <f t="shared" si="7"/>
        <v>3</v>
      </c>
      <c r="M19" s="80">
        <f t="shared" si="7"/>
        <v>3</v>
      </c>
      <c r="N19" s="80">
        <f t="shared" si="7"/>
        <v>3</v>
      </c>
      <c r="O19" s="80">
        <f t="shared" si="7"/>
        <v>3</v>
      </c>
      <c r="P19" s="80">
        <f t="shared" si="7"/>
        <v>3</v>
      </c>
      <c r="Q19" s="80">
        <f t="shared" si="7"/>
        <v>3</v>
      </c>
      <c r="R19" s="80">
        <f t="shared" si="7"/>
        <v>3</v>
      </c>
      <c r="S19" s="80">
        <f t="shared" si="6"/>
        <v>3</v>
      </c>
      <c r="T19" s="80">
        <f t="shared" si="6"/>
        <v>3</v>
      </c>
      <c r="U19" s="80">
        <f t="shared" si="6"/>
        <v>3</v>
      </c>
      <c r="V19" s="80">
        <f t="shared" si="6"/>
        <v>3</v>
      </c>
      <c r="W19" s="80">
        <f t="shared" si="6"/>
        <v>3</v>
      </c>
      <c r="X19" s="80">
        <f t="shared" si="6"/>
        <v>3</v>
      </c>
      <c r="Y19" s="80">
        <f t="shared" si="6"/>
        <v>3</v>
      </c>
      <c r="Z19" s="80">
        <f t="shared" si="6"/>
        <v>3</v>
      </c>
      <c r="AA19" s="80">
        <f t="shared" si="6"/>
        <v>3</v>
      </c>
      <c r="AB19" s="80">
        <f t="shared" si="6"/>
        <v>3</v>
      </c>
      <c r="AC19" s="80">
        <f t="shared" si="6"/>
        <v>3</v>
      </c>
      <c r="AD19" s="80">
        <f t="shared" si="6"/>
        <v>3</v>
      </c>
      <c r="AE19" s="80">
        <f t="shared" si="6"/>
        <v>3</v>
      </c>
      <c r="AF19" s="80">
        <f t="shared" si="6"/>
        <v>3</v>
      </c>
      <c r="AG19" s="80">
        <f t="shared" si="6"/>
        <v>3</v>
      </c>
      <c r="AH19" s="80">
        <f t="shared" si="6"/>
        <v>3</v>
      </c>
      <c r="AI19" s="80">
        <f t="shared" si="6"/>
        <v>3</v>
      </c>
      <c r="AJ19" s="80">
        <f t="shared" si="6"/>
        <v>3</v>
      </c>
      <c r="AK19" s="80">
        <f t="shared" si="6"/>
        <v>3</v>
      </c>
      <c r="AL19" s="80">
        <f t="shared" si="6"/>
        <v>3</v>
      </c>
      <c r="AM19" s="80">
        <f t="shared" si="6"/>
        <v>3</v>
      </c>
      <c r="AN19" s="80">
        <f t="shared" si="6"/>
        <v>3</v>
      </c>
      <c r="AO19" s="80">
        <f t="shared" si="6"/>
        <v>3</v>
      </c>
      <c r="AP19" s="80">
        <f t="shared" si="6"/>
        <v>3</v>
      </c>
      <c r="AQ19" s="80">
        <f t="shared" si="6"/>
        <v>3</v>
      </c>
      <c r="AR19" s="80">
        <f t="shared" si="6"/>
        <v>3</v>
      </c>
      <c r="AS19" s="80">
        <f t="shared" si="6"/>
        <v>3</v>
      </c>
      <c r="AT19" s="80">
        <f t="shared" si="6"/>
        <v>3</v>
      </c>
      <c r="AU19" s="80">
        <f t="shared" si="6"/>
        <v>3</v>
      </c>
      <c r="AV19" s="80">
        <f t="shared" si="6"/>
        <v>3</v>
      </c>
      <c r="AW19" s="80">
        <f t="shared" si="6"/>
        <v>3</v>
      </c>
      <c r="AX19" s="80">
        <f t="shared" si="6"/>
        <v>3</v>
      </c>
      <c r="AY19" s="80">
        <f t="shared" si="6"/>
        <v>3</v>
      </c>
      <c r="AZ19" s="80">
        <f t="shared" si="6"/>
        <v>3</v>
      </c>
      <c r="BA19" s="80">
        <f t="shared" si="6"/>
        <v>3</v>
      </c>
      <c r="BB19" s="80">
        <f t="shared" si="6"/>
        <v>3</v>
      </c>
      <c r="BC19" s="80">
        <f t="shared" si="6"/>
        <v>3</v>
      </c>
      <c r="BD19" s="80">
        <f t="shared" si="6"/>
        <v>3</v>
      </c>
      <c r="BE19" s="80">
        <f t="shared" si="6"/>
        <v>3</v>
      </c>
      <c r="BF19" s="80">
        <f t="shared" si="6"/>
        <v>3</v>
      </c>
      <c r="BG19" s="80">
        <f t="shared" si="6"/>
        <v>3</v>
      </c>
      <c r="BH19" s="80">
        <f t="shared" si="6"/>
        <v>3</v>
      </c>
      <c r="BI19" s="80">
        <f t="shared" si="6"/>
        <v>3</v>
      </c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</row>
    <row r="20" spans="1:85" x14ac:dyDescent="0.3">
      <c r="A20" s="79" t="s">
        <v>82</v>
      </c>
      <c r="B20" s="80">
        <v>0</v>
      </c>
      <c r="C20" s="80">
        <f t="shared" si="7"/>
        <v>0</v>
      </c>
      <c r="D20" s="80">
        <f t="shared" si="6"/>
        <v>0</v>
      </c>
      <c r="E20" s="80">
        <v>3</v>
      </c>
      <c r="F20" s="80">
        <f t="shared" si="6"/>
        <v>3</v>
      </c>
      <c r="G20" s="80">
        <f t="shared" si="6"/>
        <v>3</v>
      </c>
      <c r="H20" s="80">
        <f t="shared" si="6"/>
        <v>3</v>
      </c>
      <c r="I20" s="80">
        <f t="shared" si="6"/>
        <v>3</v>
      </c>
      <c r="J20" s="80">
        <f t="shared" si="6"/>
        <v>3</v>
      </c>
      <c r="K20" s="80">
        <f t="shared" si="6"/>
        <v>3</v>
      </c>
      <c r="L20" s="80">
        <f t="shared" si="6"/>
        <v>3</v>
      </c>
      <c r="M20" s="80">
        <f t="shared" si="6"/>
        <v>3</v>
      </c>
      <c r="N20" s="80">
        <f t="shared" si="6"/>
        <v>3</v>
      </c>
      <c r="O20" s="80">
        <f t="shared" si="6"/>
        <v>3</v>
      </c>
      <c r="P20" s="80">
        <f t="shared" si="6"/>
        <v>3</v>
      </c>
      <c r="Q20" s="80">
        <f t="shared" si="6"/>
        <v>3</v>
      </c>
      <c r="R20" s="80">
        <f t="shared" si="6"/>
        <v>3</v>
      </c>
      <c r="S20" s="80">
        <f t="shared" si="6"/>
        <v>3</v>
      </c>
      <c r="T20" s="80">
        <f t="shared" si="6"/>
        <v>3</v>
      </c>
      <c r="U20" s="80">
        <f t="shared" si="6"/>
        <v>3</v>
      </c>
      <c r="V20" s="80">
        <f t="shared" si="6"/>
        <v>3</v>
      </c>
      <c r="W20" s="80">
        <f t="shared" si="6"/>
        <v>3</v>
      </c>
      <c r="X20" s="80">
        <f t="shared" si="6"/>
        <v>3</v>
      </c>
      <c r="Y20" s="80">
        <f t="shared" si="6"/>
        <v>3</v>
      </c>
      <c r="Z20" s="80">
        <f t="shared" si="6"/>
        <v>3</v>
      </c>
      <c r="AA20" s="80">
        <f t="shared" si="6"/>
        <v>3</v>
      </c>
      <c r="AB20" s="80">
        <f t="shared" si="6"/>
        <v>3</v>
      </c>
      <c r="AC20" s="80">
        <f t="shared" si="6"/>
        <v>3</v>
      </c>
      <c r="AD20" s="80">
        <f t="shared" si="6"/>
        <v>3</v>
      </c>
      <c r="AE20" s="80">
        <f t="shared" si="6"/>
        <v>3</v>
      </c>
      <c r="AF20" s="80">
        <f t="shared" si="6"/>
        <v>3</v>
      </c>
      <c r="AG20" s="80">
        <f t="shared" si="6"/>
        <v>3</v>
      </c>
      <c r="AH20" s="80">
        <f t="shared" si="6"/>
        <v>3</v>
      </c>
      <c r="AI20" s="80">
        <f t="shared" si="6"/>
        <v>3</v>
      </c>
      <c r="AJ20" s="80">
        <f t="shared" si="6"/>
        <v>3</v>
      </c>
      <c r="AK20" s="80">
        <f t="shared" si="6"/>
        <v>3</v>
      </c>
      <c r="AL20" s="80">
        <f t="shared" si="6"/>
        <v>3</v>
      </c>
      <c r="AM20" s="80">
        <f t="shared" si="6"/>
        <v>3</v>
      </c>
      <c r="AN20" s="80">
        <f t="shared" si="6"/>
        <v>3</v>
      </c>
      <c r="AO20" s="80">
        <f t="shared" si="6"/>
        <v>3</v>
      </c>
      <c r="AP20" s="80">
        <f t="shared" si="6"/>
        <v>3</v>
      </c>
      <c r="AQ20" s="80">
        <f t="shared" si="6"/>
        <v>3</v>
      </c>
      <c r="AR20" s="80">
        <f t="shared" si="6"/>
        <v>3</v>
      </c>
      <c r="AS20" s="80">
        <f t="shared" si="6"/>
        <v>3</v>
      </c>
      <c r="AT20" s="80">
        <f t="shared" si="6"/>
        <v>3</v>
      </c>
      <c r="AU20" s="80">
        <f t="shared" si="6"/>
        <v>3</v>
      </c>
      <c r="AV20" s="80">
        <f t="shared" si="6"/>
        <v>3</v>
      </c>
      <c r="AW20" s="80">
        <f t="shared" si="6"/>
        <v>3</v>
      </c>
      <c r="AX20" s="80">
        <f t="shared" si="6"/>
        <v>3</v>
      </c>
      <c r="AY20" s="80">
        <f t="shared" si="6"/>
        <v>3</v>
      </c>
      <c r="AZ20" s="80">
        <f t="shared" si="6"/>
        <v>3</v>
      </c>
      <c r="BA20" s="80">
        <f t="shared" si="6"/>
        <v>3</v>
      </c>
      <c r="BB20" s="80">
        <f t="shared" si="6"/>
        <v>3</v>
      </c>
      <c r="BC20" s="80">
        <f t="shared" si="6"/>
        <v>3</v>
      </c>
      <c r="BD20" s="80">
        <f t="shared" si="6"/>
        <v>3</v>
      </c>
      <c r="BE20" s="80">
        <f t="shared" si="6"/>
        <v>3</v>
      </c>
      <c r="BF20" s="80">
        <f t="shared" si="6"/>
        <v>3</v>
      </c>
      <c r="BG20" s="80">
        <f t="shared" si="6"/>
        <v>3</v>
      </c>
      <c r="BH20" s="80">
        <f t="shared" si="6"/>
        <v>3</v>
      </c>
      <c r="BI20" s="80">
        <f t="shared" si="6"/>
        <v>3</v>
      </c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</row>
    <row r="21" spans="1:85" x14ac:dyDescent="0.3">
      <c r="A21" s="79" t="s">
        <v>83</v>
      </c>
      <c r="B21" s="80">
        <v>0</v>
      </c>
      <c r="C21" s="80">
        <f t="shared" si="7"/>
        <v>0</v>
      </c>
      <c r="D21" s="80">
        <f t="shared" si="6"/>
        <v>0</v>
      </c>
      <c r="E21" s="80">
        <v>3</v>
      </c>
      <c r="F21" s="80">
        <f t="shared" si="6"/>
        <v>3</v>
      </c>
      <c r="G21" s="80">
        <f t="shared" si="6"/>
        <v>3</v>
      </c>
      <c r="H21" s="80">
        <f t="shared" si="6"/>
        <v>3</v>
      </c>
      <c r="I21" s="80">
        <f t="shared" si="6"/>
        <v>3</v>
      </c>
      <c r="J21" s="80">
        <f t="shared" si="6"/>
        <v>3</v>
      </c>
      <c r="K21" s="80">
        <f t="shared" si="6"/>
        <v>3</v>
      </c>
      <c r="L21" s="80">
        <f t="shared" si="6"/>
        <v>3</v>
      </c>
      <c r="M21" s="80">
        <f t="shared" si="6"/>
        <v>3</v>
      </c>
      <c r="N21" s="80">
        <f t="shared" si="6"/>
        <v>3</v>
      </c>
      <c r="O21" s="80">
        <f t="shared" si="6"/>
        <v>3</v>
      </c>
      <c r="P21" s="80">
        <f t="shared" si="6"/>
        <v>3</v>
      </c>
      <c r="Q21" s="80">
        <f t="shared" si="6"/>
        <v>3</v>
      </c>
      <c r="R21" s="80">
        <f t="shared" si="6"/>
        <v>3</v>
      </c>
      <c r="S21" s="80">
        <f t="shared" si="6"/>
        <v>3</v>
      </c>
      <c r="T21" s="80">
        <f t="shared" si="6"/>
        <v>3</v>
      </c>
      <c r="U21" s="80">
        <f t="shared" si="6"/>
        <v>3</v>
      </c>
      <c r="V21" s="80">
        <f t="shared" si="6"/>
        <v>3</v>
      </c>
      <c r="W21" s="80">
        <f t="shared" si="6"/>
        <v>3</v>
      </c>
      <c r="X21" s="80">
        <f t="shared" si="6"/>
        <v>3</v>
      </c>
      <c r="Y21" s="80">
        <f t="shared" si="6"/>
        <v>3</v>
      </c>
      <c r="Z21" s="80">
        <f t="shared" si="6"/>
        <v>3</v>
      </c>
      <c r="AA21" s="80">
        <f t="shared" si="6"/>
        <v>3</v>
      </c>
      <c r="AB21" s="80">
        <f t="shared" si="6"/>
        <v>3</v>
      </c>
      <c r="AC21" s="80">
        <f t="shared" si="6"/>
        <v>3</v>
      </c>
      <c r="AD21" s="80">
        <f t="shared" si="6"/>
        <v>3</v>
      </c>
      <c r="AE21" s="80">
        <f t="shared" si="6"/>
        <v>3</v>
      </c>
      <c r="AF21" s="80">
        <f t="shared" si="6"/>
        <v>3</v>
      </c>
      <c r="AG21" s="80">
        <f t="shared" si="6"/>
        <v>3</v>
      </c>
      <c r="AH21" s="80">
        <f t="shared" si="6"/>
        <v>3</v>
      </c>
      <c r="AI21" s="80">
        <f t="shared" si="6"/>
        <v>3</v>
      </c>
      <c r="AJ21" s="80">
        <f t="shared" si="6"/>
        <v>3</v>
      </c>
      <c r="AK21" s="80">
        <f t="shared" si="6"/>
        <v>3</v>
      </c>
      <c r="AL21" s="80">
        <f t="shared" si="6"/>
        <v>3</v>
      </c>
      <c r="AM21" s="80">
        <f t="shared" si="6"/>
        <v>3</v>
      </c>
      <c r="AN21" s="80">
        <f t="shared" si="6"/>
        <v>3</v>
      </c>
      <c r="AO21" s="80">
        <f t="shared" si="6"/>
        <v>3</v>
      </c>
      <c r="AP21" s="80">
        <f t="shared" si="6"/>
        <v>3</v>
      </c>
      <c r="AQ21" s="80">
        <f t="shared" si="6"/>
        <v>3</v>
      </c>
      <c r="AR21" s="80">
        <f t="shared" si="6"/>
        <v>3</v>
      </c>
      <c r="AS21" s="80">
        <f t="shared" si="6"/>
        <v>3</v>
      </c>
      <c r="AT21" s="80">
        <f t="shared" si="6"/>
        <v>3</v>
      </c>
      <c r="AU21" s="80">
        <f t="shared" si="6"/>
        <v>3</v>
      </c>
      <c r="AV21" s="80">
        <f t="shared" si="6"/>
        <v>3</v>
      </c>
      <c r="AW21" s="80">
        <f t="shared" si="6"/>
        <v>3</v>
      </c>
      <c r="AX21" s="80">
        <f t="shared" si="6"/>
        <v>3</v>
      </c>
      <c r="AY21" s="80">
        <f t="shared" si="6"/>
        <v>3</v>
      </c>
      <c r="AZ21" s="80">
        <f t="shared" si="6"/>
        <v>3</v>
      </c>
      <c r="BA21" s="80">
        <f t="shared" si="6"/>
        <v>3</v>
      </c>
      <c r="BB21" s="80">
        <f t="shared" si="6"/>
        <v>3</v>
      </c>
      <c r="BC21" s="80">
        <f t="shared" si="6"/>
        <v>3</v>
      </c>
      <c r="BD21" s="80">
        <f t="shared" si="6"/>
        <v>3</v>
      </c>
      <c r="BE21" s="80">
        <f t="shared" si="6"/>
        <v>3</v>
      </c>
      <c r="BF21" s="80">
        <f t="shared" si="6"/>
        <v>3</v>
      </c>
      <c r="BG21" s="80">
        <f t="shared" si="6"/>
        <v>3</v>
      </c>
      <c r="BH21" s="80">
        <f t="shared" si="6"/>
        <v>3</v>
      </c>
      <c r="BI21" s="80">
        <f t="shared" si="6"/>
        <v>3</v>
      </c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</row>
    <row r="22" spans="1:85" x14ac:dyDescent="0.3">
      <c r="A22" s="79" t="s">
        <v>84</v>
      </c>
      <c r="B22" s="80">
        <v>0</v>
      </c>
      <c r="C22" s="80">
        <f t="shared" si="7"/>
        <v>0</v>
      </c>
      <c r="D22" s="80">
        <v>1</v>
      </c>
      <c r="E22" s="80">
        <f t="shared" si="6"/>
        <v>1</v>
      </c>
      <c r="F22" s="80">
        <f t="shared" si="6"/>
        <v>1</v>
      </c>
      <c r="G22" s="80">
        <f t="shared" si="6"/>
        <v>1</v>
      </c>
      <c r="H22" s="80">
        <f t="shared" si="6"/>
        <v>1</v>
      </c>
      <c r="I22" s="80">
        <f t="shared" si="6"/>
        <v>1</v>
      </c>
      <c r="J22" s="80">
        <f t="shared" si="6"/>
        <v>1</v>
      </c>
      <c r="K22" s="80">
        <f t="shared" si="6"/>
        <v>1</v>
      </c>
      <c r="L22" s="80">
        <f t="shared" si="6"/>
        <v>1</v>
      </c>
      <c r="M22" s="80">
        <f t="shared" si="6"/>
        <v>1</v>
      </c>
      <c r="N22" s="80">
        <f t="shared" si="6"/>
        <v>1</v>
      </c>
      <c r="O22" s="80">
        <f t="shared" si="6"/>
        <v>1</v>
      </c>
      <c r="P22" s="80">
        <f t="shared" si="6"/>
        <v>1</v>
      </c>
      <c r="Q22" s="80">
        <f t="shared" si="6"/>
        <v>1</v>
      </c>
      <c r="R22" s="80">
        <f t="shared" si="6"/>
        <v>1</v>
      </c>
      <c r="S22" s="80">
        <f t="shared" si="6"/>
        <v>1</v>
      </c>
      <c r="T22" s="80">
        <f t="shared" si="6"/>
        <v>1</v>
      </c>
      <c r="U22" s="80">
        <f t="shared" si="6"/>
        <v>1</v>
      </c>
      <c r="V22" s="80">
        <f t="shared" si="6"/>
        <v>1</v>
      </c>
      <c r="W22" s="80">
        <f t="shared" si="6"/>
        <v>1</v>
      </c>
      <c r="X22" s="80">
        <f t="shared" si="6"/>
        <v>1</v>
      </c>
      <c r="Y22" s="80">
        <f t="shared" si="6"/>
        <v>1</v>
      </c>
      <c r="Z22" s="80">
        <v>2</v>
      </c>
      <c r="AA22" s="80">
        <f t="shared" si="6"/>
        <v>2</v>
      </c>
      <c r="AB22" s="80">
        <f t="shared" si="6"/>
        <v>2</v>
      </c>
      <c r="AC22" s="80">
        <f t="shared" si="6"/>
        <v>2</v>
      </c>
      <c r="AD22" s="80">
        <f t="shared" si="6"/>
        <v>2</v>
      </c>
      <c r="AE22" s="80">
        <f t="shared" si="6"/>
        <v>2</v>
      </c>
      <c r="AF22" s="80">
        <f t="shared" si="6"/>
        <v>2</v>
      </c>
      <c r="AG22" s="80">
        <f t="shared" si="6"/>
        <v>2</v>
      </c>
      <c r="AH22" s="80">
        <f t="shared" si="6"/>
        <v>2</v>
      </c>
      <c r="AI22" s="80">
        <f t="shared" si="6"/>
        <v>2</v>
      </c>
      <c r="AJ22" s="80">
        <f t="shared" si="6"/>
        <v>2</v>
      </c>
      <c r="AK22" s="80">
        <f t="shared" si="6"/>
        <v>2</v>
      </c>
      <c r="AL22" s="80">
        <f t="shared" si="6"/>
        <v>2</v>
      </c>
      <c r="AM22" s="80">
        <f t="shared" si="6"/>
        <v>2</v>
      </c>
      <c r="AN22" s="80">
        <f t="shared" si="6"/>
        <v>2</v>
      </c>
      <c r="AO22" s="80">
        <f t="shared" si="6"/>
        <v>2</v>
      </c>
      <c r="AP22" s="80">
        <f t="shared" ref="D22:BI24" si="8">AO22</f>
        <v>2</v>
      </c>
      <c r="AQ22" s="80">
        <f t="shared" si="8"/>
        <v>2</v>
      </c>
      <c r="AR22" s="80">
        <f t="shared" si="8"/>
        <v>2</v>
      </c>
      <c r="AS22" s="80">
        <f t="shared" si="8"/>
        <v>2</v>
      </c>
      <c r="AT22" s="80">
        <f t="shared" si="8"/>
        <v>2</v>
      </c>
      <c r="AU22" s="80">
        <f t="shared" si="8"/>
        <v>2</v>
      </c>
      <c r="AV22" s="80">
        <f t="shared" si="8"/>
        <v>2</v>
      </c>
      <c r="AW22" s="80">
        <f t="shared" si="8"/>
        <v>2</v>
      </c>
      <c r="AX22" s="80">
        <f t="shared" si="8"/>
        <v>2</v>
      </c>
      <c r="AY22" s="80">
        <f t="shared" si="8"/>
        <v>2</v>
      </c>
      <c r="AZ22" s="80">
        <f t="shared" si="8"/>
        <v>2</v>
      </c>
      <c r="BA22" s="80">
        <f t="shared" si="8"/>
        <v>2</v>
      </c>
      <c r="BB22" s="80">
        <f t="shared" si="8"/>
        <v>2</v>
      </c>
      <c r="BC22" s="80">
        <f t="shared" si="8"/>
        <v>2</v>
      </c>
      <c r="BD22" s="80">
        <f t="shared" si="8"/>
        <v>2</v>
      </c>
      <c r="BE22" s="80">
        <f t="shared" si="8"/>
        <v>2</v>
      </c>
      <c r="BF22" s="80">
        <f t="shared" si="8"/>
        <v>2</v>
      </c>
      <c r="BG22" s="80">
        <f t="shared" si="8"/>
        <v>2</v>
      </c>
      <c r="BH22" s="80">
        <f t="shared" si="8"/>
        <v>2</v>
      </c>
      <c r="BI22" s="80">
        <f t="shared" si="8"/>
        <v>2</v>
      </c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</row>
    <row r="23" spans="1:85" x14ac:dyDescent="0.3">
      <c r="A23" s="79" t="s">
        <v>85</v>
      </c>
      <c r="B23" s="80">
        <v>0</v>
      </c>
      <c r="C23" s="80">
        <f t="shared" si="7"/>
        <v>0</v>
      </c>
      <c r="D23" s="80">
        <v>1</v>
      </c>
      <c r="E23" s="80">
        <f t="shared" si="8"/>
        <v>1</v>
      </c>
      <c r="F23" s="80">
        <f t="shared" si="8"/>
        <v>1</v>
      </c>
      <c r="G23" s="80">
        <f t="shared" si="8"/>
        <v>1</v>
      </c>
      <c r="H23" s="80">
        <f t="shared" si="8"/>
        <v>1</v>
      </c>
      <c r="I23" s="80">
        <f t="shared" si="8"/>
        <v>1</v>
      </c>
      <c r="J23" s="80">
        <f t="shared" si="8"/>
        <v>1</v>
      </c>
      <c r="K23" s="80">
        <f t="shared" si="8"/>
        <v>1</v>
      </c>
      <c r="L23" s="80">
        <f t="shared" si="8"/>
        <v>1</v>
      </c>
      <c r="M23" s="80">
        <f t="shared" si="8"/>
        <v>1</v>
      </c>
      <c r="N23" s="80">
        <f t="shared" si="8"/>
        <v>1</v>
      </c>
      <c r="O23" s="80">
        <f t="shared" si="8"/>
        <v>1</v>
      </c>
      <c r="P23" s="80">
        <f t="shared" si="8"/>
        <v>1</v>
      </c>
      <c r="Q23" s="80">
        <f t="shared" si="8"/>
        <v>1</v>
      </c>
      <c r="R23" s="80">
        <f t="shared" si="8"/>
        <v>1</v>
      </c>
      <c r="S23" s="80">
        <f t="shared" si="8"/>
        <v>1</v>
      </c>
      <c r="T23" s="80">
        <f t="shared" si="8"/>
        <v>1</v>
      </c>
      <c r="U23" s="80">
        <f t="shared" si="8"/>
        <v>1</v>
      </c>
      <c r="V23" s="80">
        <f t="shared" si="8"/>
        <v>1</v>
      </c>
      <c r="W23" s="80">
        <f t="shared" si="8"/>
        <v>1</v>
      </c>
      <c r="X23" s="80">
        <f t="shared" si="8"/>
        <v>1</v>
      </c>
      <c r="Y23" s="80">
        <f t="shared" si="8"/>
        <v>1</v>
      </c>
      <c r="Z23" s="80">
        <f t="shared" si="8"/>
        <v>1</v>
      </c>
      <c r="AA23" s="80">
        <f t="shared" si="8"/>
        <v>1</v>
      </c>
      <c r="AB23" s="80">
        <f t="shared" si="8"/>
        <v>1</v>
      </c>
      <c r="AC23" s="80">
        <f t="shared" si="8"/>
        <v>1</v>
      </c>
      <c r="AD23" s="80">
        <f t="shared" si="8"/>
        <v>1</v>
      </c>
      <c r="AE23" s="80">
        <f t="shared" si="8"/>
        <v>1</v>
      </c>
      <c r="AF23" s="80">
        <f t="shared" si="8"/>
        <v>1</v>
      </c>
      <c r="AG23" s="80">
        <f t="shared" si="8"/>
        <v>1</v>
      </c>
      <c r="AH23" s="80">
        <f t="shared" si="8"/>
        <v>1</v>
      </c>
      <c r="AI23" s="80">
        <f t="shared" si="8"/>
        <v>1</v>
      </c>
      <c r="AJ23" s="80">
        <f t="shared" si="8"/>
        <v>1</v>
      </c>
      <c r="AK23" s="80">
        <f t="shared" si="8"/>
        <v>1</v>
      </c>
      <c r="AL23" s="80">
        <v>2</v>
      </c>
      <c r="AM23" s="80">
        <f t="shared" si="8"/>
        <v>2</v>
      </c>
      <c r="AN23" s="80">
        <f t="shared" si="8"/>
        <v>2</v>
      </c>
      <c r="AO23" s="80">
        <f t="shared" si="8"/>
        <v>2</v>
      </c>
      <c r="AP23" s="80">
        <f t="shared" si="8"/>
        <v>2</v>
      </c>
      <c r="AQ23" s="80">
        <f t="shared" si="8"/>
        <v>2</v>
      </c>
      <c r="AR23" s="80">
        <f t="shared" si="8"/>
        <v>2</v>
      </c>
      <c r="AS23" s="80">
        <f t="shared" si="8"/>
        <v>2</v>
      </c>
      <c r="AT23" s="80">
        <f t="shared" si="8"/>
        <v>2</v>
      </c>
      <c r="AU23" s="80">
        <f t="shared" si="8"/>
        <v>2</v>
      </c>
      <c r="AV23" s="80">
        <f t="shared" si="8"/>
        <v>2</v>
      </c>
      <c r="AW23" s="80">
        <f t="shared" si="8"/>
        <v>2</v>
      </c>
      <c r="AX23" s="80">
        <f t="shared" si="8"/>
        <v>2</v>
      </c>
      <c r="AY23" s="80">
        <f t="shared" si="8"/>
        <v>2</v>
      </c>
      <c r="AZ23" s="80">
        <f t="shared" si="8"/>
        <v>2</v>
      </c>
      <c r="BA23" s="80">
        <f t="shared" si="8"/>
        <v>2</v>
      </c>
      <c r="BB23" s="80">
        <f t="shared" si="8"/>
        <v>2</v>
      </c>
      <c r="BC23" s="80">
        <f t="shared" si="8"/>
        <v>2</v>
      </c>
      <c r="BD23" s="80">
        <f t="shared" si="8"/>
        <v>2</v>
      </c>
      <c r="BE23" s="80">
        <f t="shared" si="8"/>
        <v>2</v>
      </c>
      <c r="BF23" s="80">
        <f t="shared" si="8"/>
        <v>2</v>
      </c>
      <c r="BG23" s="80">
        <f t="shared" si="8"/>
        <v>2</v>
      </c>
      <c r="BH23" s="80">
        <f t="shared" si="8"/>
        <v>2</v>
      </c>
      <c r="BI23" s="80">
        <f t="shared" si="8"/>
        <v>2</v>
      </c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</row>
    <row r="24" spans="1:85" ht="15" thickBot="1" x14ac:dyDescent="0.35">
      <c r="A24" s="81" t="s">
        <v>86</v>
      </c>
      <c r="B24" s="80">
        <v>0</v>
      </c>
      <c r="C24" s="80">
        <v>1</v>
      </c>
      <c r="D24" s="80">
        <f t="shared" si="8"/>
        <v>1</v>
      </c>
      <c r="E24" s="80">
        <f t="shared" si="8"/>
        <v>1</v>
      </c>
      <c r="F24" s="80">
        <f t="shared" si="8"/>
        <v>1</v>
      </c>
      <c r="G24" s="80">
        <f t="shared" si="8"/>
        <v>1</v>
      </c>
      <c r="H24" s="80">
        <f t="shared" si="8"/>
        <v>1</v>
      </c>
      <c r="I24" s="80">
        <f t="shared" si="8"/>
        <v>1</v>
      </c>
      <c r="J24" s="80">
        <f t="shared" si="8"/>
        <v>1</v>
      </c>
      <c r="K24" s="80">
        <f t="shared" si="8"/>
        <v>1</v>
      </c>
      <c r="L24" s="80">
        <f t="shared" si="8"/>
        <v>1</v>
      </c>
      <c r="M24" s="80">
        <f t="shared" si="8"/>
        <v>1</v>
      </c>
      <c r="N24" s="80">
        <f t="shared" si="8"/>
        <v>1</v>
      </c>
      <c r="O24" s="80">
        <f t="shared" si="8"/>
        <v>1</v>
      </c>
      <c r="P24" s="80">
        <f t="shared" si="8"/>
        <v>1</v>
      </c>
      <c r="Q24" s="80">
        <f t="shared" si="8"/>
        <v>1</v>
      </c>
      <c r="R24" s="80">
        <f t="shared" si="8"/>
        <v>1</v>
      </c>
      <c r="S24" s="80">
        <f t="shared" si="8"/>
        <v>1</v>
      </c>
      <c r="T24" s="80">
        <f t="shared" si="8"/>
        <v>1</v>
      </c>
      <c r="U24" s="80">
        <f t="shared" si="8"/>
        <v>1</v>
      </c>
      <c r="V24" s="80">
        <f t="shared" si="8"/>
        <v>1</v>
      </c>
      <c r="W24" s="80">
        <f t="shared" si="8"/>
        <v>1</v>
      </c>
      <c r="X24" s="80">
        <f t="shared" si="8"/>
        <v>1</v>
      </c>
      <c r="Y24" s="80">
        <f t="shared" si="8"/>
        <v>1</v>
      </c>
      <c r="Z24" s="80">
        <f t="shared" si="8"/>
        <v>1</v>
      </c>
      <c r="AA24" s="80">
        <f t="shared" si="8"/>
        <v>1</v>
      </c>
      <c r="AB24" s="80">
        <f t="shared" si="8"/>
        <v>1</v>
      </c>
      <c r="AC24" s="80">
        <f t="shared" si="8"/>
        <v>1</v>
      </c>
      <c r="AD24" s="80">
        <f t="shared" si="8"/>
        <v>1</v>
      </c>
      <c r="AE24" s="80">
        <f t="shared" si="8"/>
        <v>1</v>
      </c>
      <c r="AF24" s="80">
        <f t="shared" si="8"/>
        <v>1</v>
      </c>
      <c r="AG24" s="80">
        <f t="shared" si="8"/>
        <v>1</v>
      </c>
      <c r="AH24" s="80">
        <f t="shared" si="8"/>
        <v>1</v>
      </c>
      <c r="AI24" s="80">
        <f t="shared" si="8"/>
        <v>1</v>
      </c>
      <c r="AJ24" s="80">
        <f t="shared" si="8"/>
        <v>1</v>
      </c>
      <c r="AK24" s="80">
        <f t="shared" si="8"/>
        <v>1</v>
      </c>
      <c r="AL24" s="80">
        <f t="shared" si="8"/>
        <v>1</v>
      </c>
      <c r="AM24" s="80">
        <f t="shared" si="8"/>
        <v>1</v>
      </c>
      <c r="AN24" s="80">
        <f t="shared" si="8"/>
        <v>1</v>
      </c>
      <c r="AO24" s="80">
        <f t="shared" si="8"/>
        <v>1</v>
      </c>
      <c r="AP24" s="80">
        <f t="shared" si="8"/>
        <v>1</v>
      </c>
      <c r="AQ24" s="80">
        <f t="shared" si="8"/>
        <v>1</v>
      </c>
      <c r="AR24" s="80">
        <f t="shared" si="8"/>
        <v>1</v>
      </c>
      <c r="AS24" s="80">
        <f t="shared" si="8"/>
        <v>1</v>
      </c>
      <c r="AT24" s="80">
        <f t="shared" si="8"/>
        <v>1</v>
      </c>
      <c r="AU24" s="80">
        <f t="shared" si="8"/>
        <v>1</v>
      </c>
      <c r="AV24" s="80">
        <f t="shared" si="8"/>
        <v>1</v>
      </c>
      <c r="AW24" s="80">
        <f t="shared" si="8"/>
        <v>1</v>
      </c>
      <c r="AX24" s="80">
        <f t="shared" si="8"/>
        <v>1</v>
      </c>
      <c r="AY24" s="80">
        <f t="shared" si="8"/>
        <v>1</v>
      </c>
      <c r="AZ24" s="80">
        <f t="shared" si="8"/>
        <v>1</v>
      </c>
      <c r="BA24" s="80">
        <f t="shared" si="8"/>
        <v>1</v>
      </c>
      <c r="BB24" s="80">
        <f t="shared" si="8"/>
        <v>1</v>
      </c>
      <c r="BC24" s="80">
        <f t="shared" si="8"/>
        <v>1</v>
      </c>
      <c r="BD24" s="80">
        <f t="shared" si="8"/>
        <v>1</v>
      </c>
      <c r="BE24" s="80">
        <f t="shared" si="8"/>
        <v>1</v>
      </c>
      <c r="BF24" s="80">
        <f t="shared" si="8"/>
        <v>1</v>
      </c>
      <c r="BG24" s="80">
        <f t="shared" si="8"/>
        <v>1</v>
      </c>
      <c r="BH24" s="80">
        <f t="shared" si="8"/>
        <v>1</v>
      </c>
      <c r="BI24" s="80">
        <f t="shared" si="8"/>
        <v>1</v>
      </c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</row>
    <row r="25" spans="1:85" x14ac:dyDescent="0.3">
      <c r="A25" s="8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</row>
    <row r="26" spans="1:85" s="83" customFormat="1" x14ac:dyDescent="0.3">
      <c r="A26" s="189" t="s">
        <v>30</v>
      </c>
      <c r="B26" s="190">
        <v>1</v>
      </c>
      <c r="C26" s="190">
        <f>B26+1</f>
        <v>2</v>
      </c>
      <c r="D26" s="190">
        <f t="shared" ref="D26:BI26" si="9">C26+1</f>
        <v>3</v>
      </c>
      <c r="E26" s="190">
        <f t="shared" si="9"/>
        <v>4</v>
      </c>
      <c r="F26" s="190">
        <f t="shared" si="9"/>
        <v>5</v>
      </c>
      <c r="G26" s="190">
        <f t="shared" si="9"/>
        <v>6</v>
      </c>
      <c r="H26" s="190">
        <f t="shared" si="9"/>
        <v>7</v>
      </c>
      <c r="I26" s="190">
        <f t="shared" si="9"/>
        <v>8</v>
      </c>
      <c r="J26" s="190">
        <f t="shared" si="9"/>
        <v>9</v>
      </c>
      <c r="K26" s="190">
        <f t="shared" si="9"/>
        <v>10</v>
      </c>
      <c r="L26" s="190">
        <f t="shared" si="9"/>
        <v>11</v>
      </c>
      <c r="M26" s="190">
        <f t="shared" si="9"/>
        <v>12</v>
      </c>
      <c r="N26" s="190">
        <f t="shared" si="9"/>
        <v>13</v>
      </c>
      <c r="O26" s="190">
        <f t="shared" si="9"/>
        <v>14</v>
      </c>
      <c r="P26" s="190">
        <f t="shared" si="9"/>
        <v>15</v>
      </c>
      <c r="Q26" s="190">
        <f t="shared" si="9"/>
        <v>16</v>
      </c>
      <c r="R26" s="190">
        <f t="shared" si="9"/>
        <v>17</v>
      </c>
      <c r="S26" s="190">
        <f t="shared" si="9"/>
        <v>18</v>
      </c>
      <c r="T26" s="190">
        <f t="shared" si="9"/>
        <v>19</v>
      </c>
      <c r="U26" s="190">
        <f t="shared" si="9"/>
        <v>20</v>
      </c>
      <c r="V26" s="190">
        <f t="shared" si="9"/>
        <v>21</v>
      </c>
      <c r="W26" s="190">
        <f t="shared" si="9"/>
        <v>22</v>
      </c>
      <c r="X26" s="190">
        <f t="shared" si="9"/>
        <v>23</v>
      </c>
      <c r="Y26" s="190">
        <f t="shared" si="9"/>
        <v>24</v>
      </c>
      <c r="Z26" s="190">
        <f t="shared" si="9"/>
        <v>25</v>
      </c>
      <c r="AA26" s="190">
        <f t="shared" si="9"/>
        <v>26</v>
      </c>
      <c r="AB26" s="190">
        <f t="shared" si="9"/>
        <v>27</v>
      </c>
      <c r="AC26" s="190">
        <f t="shared" si="9"/>
        <v>28</v>
      </c>
      <c r="AD26" s="190">
        <f t="shared" si="9"/>
        <v>29</v>
      </c>
      <c r="AE26" s="190">
        <f t="shared" si="9"/>
        <v>30</v>
      </c>
      <c r="AF26" s="190">
        <f t="shared" si="9"/>
        <v>31</v>
      </c>
      <c r="AG26" s="190">
        <f t="shared" si="9"/>
        <v>32</v>
      </c>
      <c r="AH26" s="190">
        <f t="shared" si="9"/>
        <v>33</v>
      </c>
      <c r="AI26" s="190">
        <f t="shared" si="9"/>
        <v>34</v>
      </c>
      <c r="AJ26" s="190">
        <f t="shared" si="9"/>
        <v>35</v>
      </c>
      <c r="AK26" s="190">
        <f t="shared" si="9"/>
        <v>36</v>
      </c>
      <c r="AL26" s="190">
        <f t="shared" si="9"/>
        <v>37</v>
      </c>
      <c r="AM26" s="190">
        <f t="shared" si="9"/>
        <v>38</v>
      </c>
      <c r="AN26" s="190">
        <f t="shared" si="9"/>
        <v>39</v>
      </c>
      <c r="AO26" s="190">
        <f t="shared" si="9"/>
        <v>40</v>
      </c>
      <c r="AP26" s="190">
        <f t="shared" si="9"/>
        <v>41</v>
      </c>
      <c r="AQ26" s="190">
        <f t="shared" si="9"/>
        <v>42</v>
      </c>
      <c r="AR26" s="190">
        <f t="shared" si="9"/>
        <v>43</v>
      </c>
      <c r="AS26" s="190">
        <f t="shared" si="9"/>
        <v>44</v>
      </c>
      <c r="AT26" s="190">
        <f t="shared" si="9"/>
        <v>45</v>
      </c>
      <c r="AU26" s="190">
        <f t="shared" si="9"/>
        <v>46</v>
      </c>
      <c r="AV26" s="190">
        <f t="shared" si="9"/>
        <v>47</v>
      </c>
      <c r="AW26" s="190">
        <f t="shared" si="9"/>
        <v>48</v>
      </c>
      <c r="AX26" s="190">
        <f t="shared" si="9"/>
        <v>49</v>
      </c>
      <c r="AY26" s="190">
        <f t="shared" si="9"/>
        <v>50</v>
      </c>
      <c r="AZ26" s="190">
        <f t="shared" si="9"/>
        <v>51</v>
      </c>
      <c r="BA26" s="190">
        <f t="shared" si="9"/>
        <v>52</v>
      </c>
      <c r="BB26" s="190">
        <f t="shared" si="9"/>
        <v>53</v>
      </c>
      <c r="BC26" s="190">
        <f t="shared" si="9"/>
        <v>54</v>
      </c>
      <c r="BD26" s="190">
        <f t="shared" si="9"/>
        <v>55</v>
      </c>
      <c r="BE26" s="190">
        <f t="shared" si="9"/>
        <v>56</v>
      </c>
      <c r="BF26" s="190">
        <f t="shared" si="9"/>
        <v>57</v>
      </c>
      <c r="BG26" s="190">
        <f t="shared" si="9"/>
        <v>58</v>
      </c>
      <c r="BH26" s="190">
        <f t="shared" si="9"/>
        <v>59</v>
      </c>
      <c r="BI26" s="190">
        <f t="shared" si="9"/>
        <v>60</v>
      </c>
    </row>
    <row r="27" spans="1:85" s="85" customFormat="1" x14ac:dyDescent="0.3">
      <c r="A27" s="76" t="s">
        <v>19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</row>
    <row r="28" spans="1:85" s="85" customFormat="1" x14ac:dyDescent="0.3">
      <c r="A28" s="79" t="s">
        <v>150</v>
      </c>
      <c r="B28" s="1">
        <v>2000</v>
      </c>
      <c r="C28" s="1">
        <f>B28</f>
        <v>2000</v>
      </c>
      <c r="D28" s="1">
        <f t="shared" ref="D28:BI28" si="10">C28</f>
        <v>2000</v>
      </c>
      <c r="E28" s="1">
        <f t="shared" si="10"/>
        <v>2000</v>
      </c>
      <c r="F28" s="1">
        <f t="shared" si="10"/>
        <v>2000</v>
      </c>
      <c r="G28" s="1">
        <f t="shared" si="10"/>
        <v>2000</v>
      </c>
      <c r="H28" s="1">
        <f t="shared" si="10"/>
        <v>2000</v>
      </c>
      <c r="I28" s="1">
        <f t="shared" si="10"/>
        <v>2000</v>
      </c>
      <c r="J28" s="1">
        <f t="shared" si="10"/>
        <v>2000</v>
      </c>
      <c r="K28" s="1">
        <f t="shared" si="10"/>
        <v>2000</v>
      </c>
      <c r="L28" s="1">
        <f t="shared" si="10"/>
        <v>2000</v>
      </c>
      <c r="M28" s="1">
        <f t="shared" si="10"/>
        <v>2000</v>
      </c>
      <c r="N28" s="1">
        <f t="shared" si="10"/>
        <v>2000</v>
      </c>
      <c r="O28" s="1">
        <f t="shared" si="10"/>
        <v>2000</v>
      </c>
      <c r="P28" s="1">
        <f t="shared" si="10"/>
        <v>2000</v>
      </c>
      <c r="Q28" s="1">
        <f t="shared" si="10"/>
        <v>2000</v>
      </c>
      <c r="R28" s="1">
        <f t="shared" si="10"/>
        <v>2000</v>
      </c>
      <c r="S28" s="1">
        <f t="shared" si="10"/>
        <v>2000</v>
      </c>
      <c r="T28" s="1">
        <f t="shared" si="10"/>
        <v>2000</v>
      </c>
      <c r="U28" s="1">
        <f t="shared" si="10"/>
        <v>2000</v>
      </c>
      <c r="V28" s="1">
        <f t="shared" si="10"/>
        <v>2000</v>
      </c>
      <c r="W28" s="1">
        <f t="shared" si="10"/>
        <v>2000</v>
      </c>
      <c r="X28" s="1">
        <f t="shared" si="10"/>
        <v>2000</v>
      </c>
      <c r="Y28" s="1">
        <f t="shared" si="10"/>
        <v>2000</v>
      </c>
      <c r="Z28" s="1">
        <f t="shared" si="10"/>
        <v>2000</v>
      </c>
      <c r="AA28" s="1">
        <f t="shared" si="10"/>
        <v>2000</v>
      </c>
      <c r="AB28" s="1">
        <f t="shared" si="10"/>
        <v>2000</v>
      </c>
      <c r="AC28" s="1">
        <f t="shared" si="10"/>
        <v>2000</v>
      </c>
      <c r="AD28" s="1">
        <f t="shared" si="10"/>
        <v>2000</v>
      </c>
      <c r="AE28" s="1">
        <f t="shared" si="10"/>
        <v>2000</v>
      </c>
      <c r="AF28" s="1">
        <f t="shared" si="10"/>
        <v>2000</v>
      </c>
      <c r="AG28" s="1">
        <f t="shared" si="10"/>
        <v>2000</v>
      </c>
      <c r="AH28" s="1">
        <f t="shared" si="10"/>
        <v>2000</v>
      </c>
      <c r="AI28" s="1">
        <f t="shared" si="10"/>
        <v>2000</v>
      </c>
      <c r="AJ28" s="1">
        <f t="shared" si="10"/>
        <v>2000</v>
      </c>
      <c r="AK28" s="1">
        <f t="shared" si="10"/>
        <v>2000</v>
      </c>
      <c r="AL28" s="1">
        <f t="shared" si="10"/>
        <v>2000</v>
      </c>
      <c r="AM28" s="1">
        <f t="shared" si="10"/>
        <v>2000</v>
      </c>
      <c r="AN28" s="1">
        <f t="shared" si="10"/>
        <v>2000</v>
      </c>
      <c r="AO28" s="1">
        <f t="shared" si="10"/>
        <v>2000</v>
      </c>
      <c r="AP28" s="1">
        <f t="shared" si="10"/>
        <v>2000</v>
      </c>
      <c r="AQ28" s="1">
        <f t="shared" si="10"/>
        <v>2000</v>
      </c>
      <c r="AR28" s="1">
        <f t="shared" si="10"/>
        <v>2000</v>
      </c>
      <c r="AS28" s="1">
        <f t="shared" si="10"/>
        <v>2000</v>
      </c>
      <c r="AT28" s="1">
        <f t="shared" si="10"/>
        <v>2000</v>
      </c>
      <c r="AU28" s="1">
        <f t="shared" si="10"/>
        <v>2000</v>
      </c>
      <c r="AV28" s="1">
        <f t="shared" si="10"/>
        <v>2000</v>
      </c>
      <c r="AW28" s="1">
        <f t="shared" si="10"/>
        <v>2000</v>
      </c>
      <c r="AX28" s="1">
        <f t="shared" si="10"/>
        <v>2000</v>
      </c>
      <c r="AY28" s="1">
        <f t="shared" si="10"/>
        <v>2000</v>
      </c>
      <c r="AZ28" s="1">
        <f t="shared" si="10"/>
        <v>2000</v>
      </c>
      <c r="BA28" s="1">
        <f t="shared" si="10"/>
        <v>2000</v>
      </c>
      <c r="BB28" s="1">
        <f t="shared" si="10"/>
        <v>2000</v>
      </c>
      <c r="BC28" s="1">
        <f t="shared" si="10"/>
        <v>2000</v>
      </c>
      <c r="BD28" s="1">
        <f t="shared" si="10"/>
        <v>2000</v>
      </c>
      <c r="BE28" s="1">
        <f t="shared" si="10"/>
        <v>2000</v>
      </c>
      <c r="BF28" s="1">
        <f t="shared" si="10"/>
        <v>2000</v>
      </c>
      <c r="BG28" s="1">
        <f t="shared" si="10"/>
        <v>2000</v>
      </c>
      <c r="BH28" s="1">
        <f t="shared" si="10"/>
        <v>2000</v>
      </c>
      <c r="BI28" s="1">
        <f t="shared" si="10"/>
        <v>2000</v>
      </c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</row>
    <row r="29" spans="1:85" s="85" customFormat="1" x14ac:dyDescent="0.3">
      <c r="A29" s="76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85" s="85" customFormat="1" x14ac:dyDescent="0.3">
      <c r="A30" s="79" t="s">
        <v>88</v>
      </c>
      <c r="B30" s="1">
        <v>30000</v>
      </c>
      <c r="C30" s="1">
        <f>B30</f>
        <v>30000</v>
      </c>
      <c r="D30" s="1">
        <f t="shared" ref="D30:BI30" si="11">C30</f>
        <v>30000</v>
      </c>
      <c r="E30" s="1">
        <f t="shared" si="11"/>
        <v>30000</v>
      </c>
      <c r="F30" s="1">
        <f t="shared" si="11"/>
        <v>30000</v>
      </c>
      <c r="G30" s="1">
        <f t="shared" si="11"/>
        <v>30000</v>
      </c>
      <c r="H30" s="1">
        <f t="shared" si="11"/>
        <v>30000</v>
      </c>
      <c r="I30" s="1">
        <f t="shared" si="11"/>
        <v>30000</v>
      </c>
      <c r="J30" s="1">
        <f t="shared" si="11"/>
        <v>30000</v>
      </c>
      <c r="K30" s="1">
        <f t="shared" si="11"/>
        <v>30000</v>
      </c>
      <c r="L30" s="1">
        <f t="shared" si="11"/>
        <v>30000</v>
      </c>
      <c r="M30" s="1">
        <f t="shared" si="11"/>
        <v>30000</v>
      </c>
      <c r="N30" s="1">
        <f>M30*(1+reajuste)</f>
        <v>33000</v>
      </c>
      <c r="O30" s="1">
        <f t="shared" si="11"/>
        <v>33000</v>
      </c>
      <c r="P30" s="1">
        <f t="shared" si="11"/>
        <v>33000</v>
      </c>
      <c r="Q30" s="1">
        <f t="shared" si="11"/>
        <v>33000</v>
      </c>
      <c r="R30" s="1">
        <f t="shared" si="11"/>
        <v>33000</v>
      </c>
      <c r="S30" s="1">
        <f t="shared" si="11"/>
        <v>33000</v>
      </c>
      <c r="T30" s="1">
        <f t="shared" si="11"/>
        <v>33000</v>
      </c>
      <c r="U30" s="1">
        <f t="shared" si="11"/>
        <v>33000</v>
      </c>
      <c r="V30" s="1">
        <f t="shared" si="11"/>
        <v>33000</v>
      </c>
      <c r="W30" s="1">
        <f t="shared" si="11"/>
        <v>33000</v>
      </c>
      <c r="X30" s="1">
        <f t="shared" si="11"/>
        <v>33000</v>
      </c>
      <c r="Y30" s="1">
        <f t="shared" si="11"/>
        <v>33000</v>
      </c>
      <c r="Z30" s="1">
        <f>Y30*(1+ reajuste)</f>
        <v>36300</v>
      </c>
      <c r="AA30" s="1">
        <f t="shared" si="11"/>
        <v>36300</v>
      </c>
      <c r="AB30" s="1">
        <f t="shared" si="11"/>
        <v>36300</v>
      </c>
      <c r="AC30" s="1">
        <f t="shared" si="11"/>
        <v>36300</v>
      </c>
      <c r="AD30" s="1">
        <f t="shared" si="11"/>
        <v>36300</v>
      </c>
      <c r="AE30" s="1">
        <f t="shared" si="11"/>
        <v>36300</v>
      </c>
      <c r="AF30" s="1">
        <f t="shared" si="11"/>
        <v>36300</v>
      </c>
      <c r="AG30" s="1">
        <f t="shared" si="11"/>
        <v>36300</v>
      </c>
      <c r="AH30" s="1">
        <f t="shared" si="11"/>
        <v>36300</v>
      </c>
      <c r="AI30" s="1">
        <f t="shared" si="11"/>
        <v>36300</v>
      </c>
      <c r="AJ30" s="1">
        <f t="shared" si="11"/>
        <v>36300</v>
      </c>
      <c r="AK30" s="1">
        <f t="shared" si="11"/>
        <v>36300</v>
      </c>
      <c r="AL30" s="1">
        <f>AK30*(1+reajuste)</f>
        <v>39930</v>
      </c>
      <c r="AM30" s="1">
        <f t="shared" si="11"/>
        <v>39930</v>
      </c>
      <c r="AN30" s="1">
        <f t="shared" si="11"/>
        <v>39930</v>
      </c>
      <c r="AO30" s="1">
        <f t="shared" si="11"/>
        <v>39930</v>
      </c>
      <c r="AP30" s="1">
        <f t="shared" si="11"/>
        <v>39930</v>
      </c>
      <c r="AQ30" s="1">
        <f t="shared" si="11"/>
        <v>39930</v>
      </c>
      <c r="AR30" s="1">
        <f t="shared" si="11"/>
        <v>39930</v>
      </c>
      <c r="AS30" s="1">
        <f t="shared" si="11"/>
        <v>39930</v>
      </c>
      <c r="AT30" s="1">
        <f t="shared" si="11"/>
        <v>39930</v>
      </c>
      <c r="AU30" s="1">
        <f t="shared" si="11"/>
        <v>39930</v>
      </c>
      <c r="AV30" s="1">
        <f t="shared" si="11"/>
        <v>39930</v>
      </c>
      <c r="AW30" s="1">
        <f t="shared" si="11"/>
        <v>39930</v>
      </c>
      <c r="AX30" s="1">
        <f>AW30*(1+reajuste)</f>
        <v>43923</v>
      </c>
      <c r="AY30" s="1">
        <f t="shared" si="11"/>
        <v>43923</v>
      </c>
      <c r="AZ30" s="1">
        <f t="shared" si="11"/>
        <v>43923</v>
      </c>
      <c r="BA30" s="1">
        <f t="shared" si="11"/>
        <v>43923</v>
      </c>
      <c r="BB30" s="1">
        <f t="shared" si="11"/>
        <v>43923</v>
      </c>
      <c r="BC30" s="1">
        <f t="shared" si="11"/>
        <v>43923</v>
      </c>
      <c r="BD30" s="1">
        <f t="shared" si="11"/>
        <v>43923</v>
      </c>
      <c r="BE30" s="1">
        <f t="shared" si="11"/>
        <v>43923</v>
      </c>
      <c r="BF30" s="1">
        <f t="shared" si="11"/>
        <v>43923</v>
      </c>
      <c r="BG30" s="1">
        <f t="shared" si="11"/>
        <v>43923</v>
      </c>
      <c r="BH30" s="1">
        <f t="shared" si="11"/>
        <v>43923</v>
      </c>
      <c r="BI30" s="1">
        <f t="shared" si="11"/>
        <v>43923</v>
      </c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</row>
    <row r="31" spans="1:85" s="85" customFormat="1" x14ac:dyDescent="0.3">
      <c r="A31" s="79" t="s">
        <v>87</v>
      </c>
      <c r="B31" s="1">
        <v>30000</v>
      </c>
      <c r="C31" s="1">
        <f>B31</f>
        <v>30000</v>
      </c>
      <c r="D31" s="1">
        <f t="shared" ref="D31:BI31" si="12">C31</f>
        <v>30000</v>
      </c>
      <c r="E31" s="1">
        <f t="shared" si="12"/>
        <v>30000</v>
      </c>
      <c r="F31" s="1">
        <f t="shared" si="12"/>
        <v>30000</v>
      </c>
      <c r="G31" s="1">
        <f t="shared" si="12"/>
        <v>30000</v>
      </c>
      <c r="H31" s="1">
        <f t="shared" si="12"/>
        <v>30000</v>
      </c>
      <c r="I31" s="1">
        <f t="shared" si="12"/>
        <v>30000</v>
      </c>
      <c r="J31" s="1">
        <f t="shared" si="12"/>
        <v>30000</v>
      </c>
      <c r="K31" s="1">
        <f t="shared" si="12"/>
        <v>30000</v>
      </c>
      <c r="L31" s="1">
        <f t="shared" si="12"/>
        <v>30000</v>
      </c>
      <c r="M31" s="1">
        <f t="shared" si="12"/>
        <v>30000</v>
      </c>
      <c r="N31" s="1">
        <f>M31*(1+reajuste)</f>
        <v>33000</v>
      </c>
      <c r="O31" s="1">
        <f t="shared" si="12"/>
        <v>33000</v>
      </c>
      <c r="P31" s="1">
        <f t="shared" si="12"/>
        <v>33000</v>
      </c>
      <c r="Q31" s="1">
        <f t="shared" si="12"/>
        <v>33000</v>
      </c>
      <c r="R31" s="1">
        <f t="shared" si="12"/>
        <v>33000</v>
      </c>
      <c r="S31" s="1">
        <f t="shared" si="12"/>
        <v>33000</v>
      </c>
      <c r="T31" s="1">
        <f t="shared" si="12"/>
        <v>33000</v>
      </c>
      <c r="U31" s="1">
        <f t="shared" si="12"/>
        <v>33000</v>
      </c>
      <c r="V31" s="1">
        <f t="shared" si="12"/>
        <v>33000</v>
      </c>
      <c r="W31" s="1">
        <f t="shared" si="12"/>
        <v>33000</v>
      </c>
      <c r="X31" s="1">
        <f t="shared" si="12"/>
        <v>33000</v>
      </c>
      <c r="Y31" s="1">
        <f t="shared" si="12"/>
        <v>33000</v>
      </c>
      <c r="Z31" s="1">
        <f>Y31*(1+ reajuste)</f>
        <v>36300</v>
      </c>
      <c r="AA31" s="1">
        <f t="shared" si="12"/>
        <v>36300</v>
      </c>
      <c r="AB31" s="1">
        <f t="shared" si="12"/>
        <v>36300</v>
      </c>
      <c r="AC31" s="1">
        <f t="shared" si="12"/>
        <v>36300</v>
      </c>
      <c r="AD31" s="1">
        <f t="shared" si="12"/>
        <v>36300</v>
      </c>
      <c r="AE31" s="1">
        <f t="shared" si="12"/>
        <v>36300</v>
      </c>
      <c r="AF31" s="1">
        <f t="shared" si="12"/>
        <v>36300</v>
      </c>
      <c r="AG31" s="1">
        <f t="shared" si="12"/>
        <v>36300</v>
      </c>
      <c r="AH31" s="1">
        <f t="shared" si="12"/>
        <v>36300</v>
      </c>
      <c r="AI31" s="1">
        <f t="shared" si="12"/>
        <v>36300</v>
      </c>
      <c r="AJ31" s="1">
        <f t="shared" si="12"/>
        <v>36300</v>
      </c>
      <c r="AK31" s="1">
        <f t="shared" si="12"/>
        <v>36300</v>
      </c>
      <c r="AL31" s="1">
        <f>AK31*(1+reajuste)</f>
        <v>39930</v>
      </c>
      <c r="AM31" s="1">
        <f t="shared" si="12"/>
        <v>39930</v>
      </c>
      <c r="AN31" s="1">
        <f t="shared" si="12"/>
        <v>39930</v>
      </c>
      <c r="AO31" s="1">
        <f t="shared" si="12"/>
        <v>39930</v>
      </c>
      <c r="AP31" s="1">
        <f t="shared" si="12"/>
        <v>39930</v>
      </c>
      <c r="AQ31" s="1">
        <f t="shared" si="12"/>
        <v>39930</v>
      </c>
      <c r="AR31" s="1">
        <f t="shared" si="12"/>
        <v>39930</v>
      </c>
      <c r="AS31" s="1">
        <f t="shared" si="12"/>
        <v>39930</v>
      </c>
      <c r="AT31" s="1">
        <f t="shared" si="12"/>
        <v>39930</v>
      </c>
      <c r="AU31" s="1">
        <f t="shared" si="12"/>
        <v>39930</v>
      </c>
      <c r="AV31" s="1">
        <f t="shared" si="12"/>
        <v>39930</v>
      </c>
      <c r="AW31" s="1">
        <f t="shared" si="12"/>
        <v>39930</v>
      </c>
      <c r="AX31" s="1">
        <f>AW31*(1+reajuste)</f>
        <v>43923</v>
      </c>
      <c r="AY31" s="1">
        <f t="shared" si="12"/>
        <v>43923</v>
      </c>
      <c r="AZ31" s="1">
        <f t="shared" si="12"/>
        <v>43923</v>
      </c>
      <c r="BA31" s="1">
        <f t="shared" si="12"/>
        <v>43923</v>
      </c>
      <c r="BB31" s="1">
        <f t="shared" si="12"/>
        <v>43923</v>
      </c>
      <c r="BC31" s="1">
        <f t="shared" si="12"/>
        <v>43923</v>
      </c>
      <c r="BD31" s="1">
        <f t="shared" si="12"/>
        <v>43923</v>
      </c>
      <c r="BE31" s="1">
        <f t="shared" si="12"/>
        <v>43923</v>
      </c>
      <c r="BF31" s="1">
        <f t="shared" si="12"/>
        <v>43923</v>
      </c>
      <c r="BG31" s="1">
        <f t="shared" si="12"/>
        <v>43923</v>
      </c>
      <c r="BH31" s="1">
        <f t="shared" si="12"/>
        <v>43923</v>
      </c>
      <c r="BI31" s="1">
        <f t="shared" si="12"/>
        <v>43923</v>
      </c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</row>
    <row r="32" spans="1:85" s="85" customFormat="1" x14ac:dyDescent="0.3">
      <c r="A32" s="79" t="s">
        <v>46</v>
      </c>
      <c r="B32" s="1">
        <v>4000</v>
      </c>
      <c r="C32" s="1">
        <f>B32</f>
        <v>4000</v>
      </c>
      <c r="D32" s="1">
        <f t="shared" ref="D32:BI32" si="13">C32</f>
        <v>4000</v>
      </c>
      <c r="E32" s="1">
        <f t="shared" si="13"/>
        <v>4000</v>
      </c>
      <c r="F32" s="1">
        <f t="shared" si="13"/>
        <v>4000</v>
      </c>
      <c r="G32" s="1">
        <f t="shared" si="13"/>
        <v>4000</v>
      </c>
      <c r="H32" s="1">
        <f t="shared" si="13"/>
        <v>4000</v>
      </c>
      <c r="I32" s="1">
        <f t="shared" si="13"/>
        <v>4000</v>
      </c>
      <c r="J32" s="1">
        <f t="shared" si="13"/>
        <v>4000</v>
      </c>
      <c r="K32" s="1">
        <f t="shared" si="13"/>
        <v>4000</v>
      </c>
      <c r="L32" s="1">
        <f t="shared" si="13"/>
        <v>4000</v>
      </c>
      <c r="M32" s="1">
        <f t="shared" si="13"/>
        <v>4000</v>
      </c>
      <c r="N32" s="1">
        <f>M32*(1+reajuste)</f>
        <v>4400</v>
      </c>
      <c r="O32" s="1">
        <f t="shared" si="13"/>
        <v>4400</v>
      </c>
      <c r="P32" s="1">
        <f t="shared" si="13"/>
        <v>4400</v>
      </c>
      <c r="Q32" s="1">
        <f t="shared" si="13"/>
        <v>4400</v>
      </c>
      <c r="R32" s="1">
        <f t="shared" si="13"/>
        <v>4400</v>
      </c>
      <c r="S32" s="1">
        <f t="shared" si="13"/>
        <v>4400</v>
      </c>
      <c r="T32" s="1">
        <f t="shared" si="13"/>
        <v>4400</v>
      </c>
      <c r="U32" s="1">
        <f t="shared" si="13"/>
        <v>4400</v>
      </c>
      <c r="V32" s="1">
        <f t="shared" si="13"/>
        <v>4400</v>
      </c>
      <c r="W32" s="1">
        <f t="shared" si="13"/>
        <v>4400</v>
      </c>
      <c r="X32" s="1">
        <f t="shared" si="13"/>
        <v>4400</v>
      </c>
      <c r="Y32" s="1">
        <f t="shared" si="13"/>
        <v>4400</v>
      </c>
      <c r="Z32" s="1">
        <f>Y32*(1+ reajuste)</f>
        <v>4840</v>
      </c>
      <c r="AA32" s="1">
        <f t="shared" si="13"/>
        <v>4840</v>
      </c>
      <c r="AB32" s="1">
        <f t="shared" si="13"/>
        <v>4840</v>
      </c>
      <c r="AC32" s="1">
        <f t="shared" si="13"/>
        <v>4840</v>
      </c>
      <c r="AD32" s="1">
        <f t="shared" si="13"/>
        <v>4840</v>
      </c>
      <c r="AE32" s="1">
        <f t="shared" si="13"/>
        <v>4840</v>
      </c>
      <c r="AF32" s="1">
        <f t="shared" si="13"/>
        <v>4840</v>
      </c>
      <c r="AG32" s="1">
        <f t="shared" si="13"/>
        <v>4840</v>
      </c>
      <c r="AH32" s="1">
        <f t="shared" si="13"/>
        <v>4840</v>
      </c>
      <c r="AI32" s="1">
        <f t="shared" si="13"/>
        <v>4840</v>
      </c>
      <c r="AJ32" s="1">
        <f t="shared" si="13"/>
        <v>4840</v>
      </c>
      <c r="AK32" s="1">
        <f t="shared" si="13"/>
        <v>4840</v>
      </c>
      <c r="AL32" s="1">
        <f>AK32*(1+reajuste)</f>
        <v>5324</v>
      </c>
      <c r="AM32" s="1">
        <f t="shared" si="13"/>
        <v>5324</v>
      </c>
      <c r="AN32" s="1">
        <f t="shared" si="13"/>
        <v>5324</v>
      </c>
      <c r="AO32" s="1">
        <f t="shared" si="13"/>
        <v>5324</v>
      </c>
      <c r="AP32" s="1">
        <f t="shared" si="13"/>
        <v>5324</v>
      </c>
      <c r="AQ32" s="1">
        <f t="shared" si="13"/>
        <v>5324</v>
      </c>
      <c r="AR32" s="1">
        <f t="shared" si="13"/>
        <v>5324</v>
      </c>
      <c r="AS32" s="1">
        <f t="shared" si="13"/>
        <v>5324</v>
      </c>
      <c r="AT32" s="1">
        <f t="shared" si="13"/>
        <v>5324</v>
      </c>
      <c r="AU32" s="1">
        <f t="shared" si="13"/>
        <v>5324</v>
      </c>
      <c r="AV32" s="1">
        <f t="shared" si="13"/>
        <v>5324</v>
      </c>
      <c r="AW32" s="1">
        <f t="shared" si="13"/>
        <v>5324</v>
      </c>
      <c r="AX32" s="1">
        <f>AW32*(1+reajuste)</f>
        <v>5856.4000000000005</v>
      </c>
      <c r="AY32" s="1">
        <f t="shared" si="13"/>
        <v>5856.4000000000005</v>
      </c>
      <c r="AZ32" s="1">
        <f t="shared" si="13"/>
        <v>5856.4000000000005</v>
      </c>
      <c r="BA32" s="1">
        <f t="shared" si="13"/>
        <v>5856.4000000000005</v>
      </c>
      <c r="BB32" s="1">
        <f t="shared" si="13"/>
        <v>5856.4000000000005</v>
      </c>
      <c r="BC32" s="1">
        <f t="shared" si="13"/>
        <v>5856.4000000000005</v>
      </c>
      <c r="BD32" s="1">
        <f t="shared" si="13"/>
        <v>5856.4000000000005</v>
      </c>
      <c r="BE32" s="1">
        <f t="shared" si="13"/>
        <v>5856.4000000000005</v>
      </c>
      <c r="BF32" s="1">
        <f t="shared" si="13"/>
        <v>5856.4000000000005</v>
      </c>
      <c r="BG32" s="1">
        <f t="shared" si="13"/>
        <v>5856.4000000000005</v>
      </c>
      <c r="BH32" s="1">
        <f t="shared" si="13"/>
        <v>5856.4000000000005</v>
      </c>
      <c r="BI32" s="1">
        <f t="shared" si="13"/>
        <v>5856.4000000000005</v>
      </c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</row>
    <row r="33" spans="1:85" s="85" customFormat="1" x14ac:dyDescent="0.3">
      <c r="A33" s="79" t="s">
        <v>29</v>
      </c>
      <c r="B33" s="1">
        <v>800</v>
      </c>
      <c r="C33" s="1">
        <f>B33</f>
        <v>800</v>
      </c>
      <c r="D33" s="1">
        <f t="shared" ref="D33:BI33" si="14">C33</f>
        <v>800</v>
      </c>
      <c r="E33" s="1">
        <f t="shared" si="14"/>
        <v>800</v>
      </c>
      <c r="F33" s="1">
        <f t="shared" si="14"/>
        <v>800</v>
      </c>
      <c r="G33" s="1">
        <f t="shared" si="14"/>
        <v>800</v>
      </c>
      <c r="H33" s="1">
        <f t="shared" si="14"/>
        <v>800</v>
      </c>
      <c r="I33" s="1">
        <f t="shared" si="14"/>
        <v>800</v>
      </c>
      <c r="J33" s="1">
        <f t="shared" si="14"/>
        <v>800</v>
      </c>
      <c r="K33" s="1">
        <f t="shared" si="14"/>
        <v>800</v>
      </c>
      <c r="L33" s="1">
        <f t="shared" si="14"/>
        <v>800</v>
      </c>
      <c r="M33" s="1">
        <f t="shared" si="14"/>
        <v>800</v>
      </c>
      <c r="N33" s="1">
        <f t="shared" si="14"/>
        <v>800</v>
      </c>
      <c r="O33" s="1">
        <f t="shared" si="14"/>
        <v>800</v>
      </c>
      <c r="P33" s="1">
        <f t="shared" si="14"/>
        <v>800</v>
      </c>
      <c r="Q33" s="1">
        <f t="shared" si="14"/>
        <v>800</v>
      </c>
      <c r="R33" s="1">
        <f t="shared" si="14"/>
        <v>800</v>
      </c>
      <c r="S33" s="1">
        <f t="shared" si="14"/>
        <v>800</v>
      </c>
      <c r="T33" s="1">
        <f t="shared" si="14"/>
        <v>800</v>
      </c>
      <c r="U33" s="1">
        <f t="shared" si="14"/>
        <v>800</v>
      </c>
      <c r="V33" s="1">
        <f t="shared" si="14"/>
        <v>800</v>
      </c>
      <c r="W33" s="1">
        <f t="shared" si="14"/>
        <v>800</v>
      </c>
      <c r="X33" s="1">
        <f t="shared" si="14"/>
        <v>800</v>
      </c>
      <c r="Y33" s="1">
        <f t="shared" si="14"/>
        <v>800</v>
      </c>
      <c r="Z33" s="1">
        <f t="shared" si="14"/>
        <v>800</v>
      </c>
      <c r="AA33" s="1">
        <f t="shared" si="14"/>
        <v>800</v>
      </c>
      <c r="AB33" s="1">
        <f t="shared" si="14"/>
        <v>800</v>
      </c>
      <c r="AC33" s="1">
        <f t="shared" si="14"/>
        <v>800</v>
      </c>
      <c r="AD33" s="1">
        <f t="shared" si="14"/>
        <v>800</v>
      </c>
      <c r="AE33" s="1">
        <f t="shared" si="14"/>
        <v>800</v>
      </c>
      <c r="AF33" s="1">
        <f t="shared" si="14"/>
        <v>800</v>
      </c>
      <c r="AG33" s="1">
        <f t="shared" si="14"/>
        <v>800</v>
      </c>
      <c r="AH33" s="1">
        <f t="shared" si="14"/>
        <v>800</v>
      </c>
      <c r="AI33" s="1">
        <f t="shared" si="14"/>
        <v>800</v>
      </c>
      <c r="AJ33" s="1">
        <f t="shared" si="14"/>
        <v>800</v>
      </c>
      <c r="AK33" s="1">
        <f t="shared" si="14"/>
        <v>800</v>
      </c>
      <c r="AL33" s="1">
        <f t="shared" si="14"/>
        <v>800</v>
      </c>
      <c r="AM33" s="1">
        <f t="shared" si="14"/>
        <v>800</v>
      </c>
      <c r="AN33" s="1">
        <f t="shared" si="14"/>
        <v>800</v>
      </c>
      <c r="AO33" s="1">
        <f t="shared" si="14"/>
        <v>800</v>
      </c>
      <c r="AP33" s="1">
        <f t="shared" si="14"/>
        <v>800</v>
      </c>
      <c r="AQ33" s="1">
        <f t="shared" si="14"/>
        <v>800</v>
      </c>
      <c r="AR33" s="1">
        <f t="shared" si="14"/>
        <v>800</v>
      </c>
      <c r="AS33" s="1">
        <f t="shared" si="14"/>
        <v>800</v>
      </c>
      <c r="AT33" s="1">
        <f t="shared" si="14"/>
        <v>800</v>
      </c>
      <c r="AU33" s="1">
        <f t="shared" si="14"/>
        <v>800</v>
      </c>
      <c r="AV33" s="1">
        <f t="shared" si="14"/>
        <v>800</v>
      </c>
      <c r="AW33" s="1">
        <f t="shared" si="14"/>
        <v>800</v>
      </c>
      <c r="AX33" s="1">
        <f t="shared" si="14"/>
        <v>800</v>
      </c>
      <c r="AY33" s="1">
        <f t="shared" si="14"/>
        <v>800</v>
      </c>
      <c r="AZ33" s="1">
        <f t="shared" si="14"/>
        <v>800</v>
      </c>
      <c r="BA33" s="1">
        <f t="shared" si="14"/>
        <v>800</v>
      </c>
      <c r="BB33" s="1">
        <f t="shared" si="14"/>
        <v>800</v>
      </c>
      <c r="BC33" s="1">
        <f t="shared" si="14"/>
        <v>800</v>
      </c>
      <c r="BD33" s="1">
        <f t="shared" si="14"/>
        <v>800</v>
      </c>
      <c r="BE33" s="1">
        <f t="shared" si="14"/>
        <v>800</v>
      </c>
      <c r="BF33" s="1">
        <f t="shared" si="14"/>
        <v>800</v>
      </c>
      <c r="BG33" s="1">
        <f t="shared" si="14"/>
        <v>800</v>
      </c>
      <c r="BH33" s="1">
        <f t="shared" si="14"/>
        <v>800</v>
      </c>
      <c r="BI33" s="1">
        <f t="shared" si="14"/>
        <v>800</v>
      </c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</row>
    <row r="34" spans="1:85" s="85" customFormat="1" x14ac:dyDescent="0.3">
      <c r="A34" s="8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</row>
    <row r="35" spans="1:85" s="85" customFormat="1" x14ac:dyDescent="0.3">
      <c r="A35" s="76" t="s">
        <v>79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</row>
    <row r="36" spans="1:85" s="85" customFormat="1" x14ac:dyDescent="0.3">
      <c r="A36" s="79" t="s">
        <v>80</v>
      </c>
      <c r="B36" s="1">
        <v>2000</v>
      </c>
      <c r="C36" s="1">
        <f t="shared" ref="C36:C42" si="15">B36</f>
        <v>2000</v>
      </c>
      <c r="D36" s="1">
        <f t="shared" ref="D36:BI36" si="16">C36</f>
        <v>2000</v>
      </c>
      <c r="E36" s="1">
        <f t="shared" si="16"/>
        <v>2000</v>
      </c>
      <c r="F36" s="1">
        <f t="shared" si="16"/>
        <v>2000</v>
      </c>
      <c r="G36" s="1">
        <f t="shared" si="16"/>
        <v>2000</v>
      </c>
      <c r="H36" s="1">
        <f t="shared" si="16"/>
        <v>2000</v>
      </c>
      <c r="I36" s="1">
        <f t="shared" si="16"/>
        <v>2000</v>
      </c>
      <c r="J36" s="1">
        <f t="shared" si="16"/>
        <v>2000</v>
      </c>
      <c r="K36" s="1">
        <f t="shared" si="16"/>
        <v>2000</v>
      </c>
      <c r="L36" s="1">
        <f t="shared" si="16"/>
        <v>2000</v>
      </c>
      <c r="M36" s="1">
        <f t="shared" si="16"/>
        <v>2000</v>
      </c>
      <c r="N36" s="1">
        <f t="shared" ref="N36:N42" si="17">M36*(1+reajuste)</f>
        <v>2200</v>
      </c>
      <c r="O36" s="1">
        <f t="shared" si="16"/>
        <v>2200</v>
      </c>
      <c r="P36" s="1">
        <f t="shared" si="16"/>
        <v>2200</v>
      </c>
      <c r="Q36" s="1">
        <f t="shared" si="16"/>
        <v>2200</v>
      </c>
      <c r="R36" s="1">
        <f t="shared" si="16"/>
        <v>2200</v>
      </c>
      <c r="S36" s="1">
        <f t="shared" si="16"/>
        <v>2200</v>
      </c>
      <c r="T36" s="1">
        <f t="shared" si="16"/>
        <v>2200</v>
      </c>
      <c r="U36" s="1">
        <f t="shared" si="16"/>
        <v>2200</v>
      </c>
      <c r="V36" s="1">
        <f t="shared" si="16"/>
        <v>2200</v>
      </c>
      <c r="W36" s="1">
        <f t="shared" si="16"/>
        <v>2200</v>
      </c>
      <c r="X36" s="1">
        <f t="shared" si="16"/>
        <v>2200</v>
      </c>
      <c r="Y36" s="1">
        <f t="shared" si="16"/>
        <v>2200</v>
      </c>
      <c r="Z36" s="1">
        <f t="shared" ref="Z36:Z42" si="18">Y36*(1+reajuste)</f>
        <v>2420</v>
      </c>
      <c r="AA36" s="1">
        <f t="shared" si="16"/>
        <v>2420</v>
      </c>
      <c r="AB36" s="1">
        <f t="shared" si="16"/>
        <v>2420</v>
      </c>
      <c r="AC36" s="1">
        <f t="shared" si="16"/>
        <v>2420</v>
      </c>
      <c r="AD36" s="1">
        <f t="shared" si="16"/>
        <v>2420</v>
      </c>
      <c r="AE36" s="1">
        <f t="shared" si="16"/>
        <v>2420</v>
      </c>
      <c r="AF36" s="1">
        <f t="shared" si="16"/>
        <v>2420</v>
      </c>
      <c r="AG36" s="1">
        <f t="shared" si="16"/>
        <v>2420</v>
      </c>
      <c r="AH36" s="1">
        <f t="shared" si="16"/>
        <v>2420</v>
      </c>
      <c r="AI36" s="1">
        <f t="shared" si="16"/>
        <v>2420</v>
      </c>
      <c r="AJ36" s="1">
        <f t="shared" si="16"/>
        <v>2420</v>
      </c>
      <c r="AK36" s="1">
        <f t="shared" si="16"/>
        <v>2420</v>
      </c>
      <c r="AL36" s="1">
        <f t="shared" ref="AL36:AL42" si="19">AK36*(1+reajuste)</f>
        <v>2662</v>
      </c>
      <c r="AM36" s="1">
        <f t="shared" si="16"/>
        <v>2662</v>
      </c>
      <c r="AN36" s="1">
        <f t="shared" si="16"/>
        <v>2662</v>
      </c>
      <c r="AO36" s="1">
        <f t="shared" si="16"/>
        <v>2662</v>
      </c>
      <c r="AP36" s="1">
        <f t="shared" si="16"/>
        <v>2662</v>
      </c>
      <c r="AQ36" s="1">
        <f t="shared" si="16"/>
        <v>2662</v>
      </c>
      <c r="AR36" s="1">
        <f t="shared" si="16"/>
        <v>2662</v>
      </c>
      <c r="AS36" s="1">
        <f t="shared" si="16"/>
        <v>2662</v>
      </c>
      <c r="AT36" s="1">
        <f t="shared" si="16"/>
        <v>2662</v>
      </c>
      <c r="AU36" s="1">
        <f t="shared" si="16"/>
        <v>2662</v>
      </c>
      <c r="AV36" s="1">
        <f t="shared" si="16"/>
        <v>2662</v>
      </c>
      <c r="AW36" s="1">
        <f t="shared" si="16"/>
        <v>2662</v>
      </c>
      <c r="AX36" s="1">
        <f t="shared" ref="AX36:AX42" si="20">AW36*(1+reajuste)</f>
        <v>2928.2000000000003</v>
      </c>
      <c r="AY36" s="1">
        <f t="shared" si="16"/>
        <v>2928.2000000000003</v>
      </c>
      <c r="AZ36" s="1">
        <f t="shared" si="16"/>
        <v>2928.2000000000003</v>
      </c>
      <c r="BA36" s="1">
        <f t="shared" si="16"/>
        <v>2928.2000000000003</v>
      </c>
      <c r="BB36" s="1">
        <f t="shared" si="16"/>
        <v>2928.2000000000003</v>
      </c>
      <c r="BC36" s="1">
        <f t="shared" si="16"/>
        <v>2928.2000000000003</v>
      </c>
      <c r="BD36" s="1">
        <f t="shared" si="16"/>
        <v>2928.2000000000003</v>
      </c>
      <c r="BE36" s="1">
        <f t="shared" si="16"/>
        <v>2928.2000000000003</v>
      </c>
      <c r="BF36" s="1">
        <f t="shared" si="16"/>
        <v>2928.2000000000003</v>
      </c>
      <c r="BG36" s="1">
        <f t="shared" si="16"/>
        <v>2928.2000000000003</v>
      </c>
      <c r="BH36" s="1">
        <f t="shared" si="16"/>
        <v>2928.2000000000003</v>
      </c>
      <c r="BI36" s="1">
        <f t="shared" si="16"/>
        <v>2928.2000000000003</v>
      </c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</row>
    <row r="37" spans="1:85" s="85" customFormat="1" x14ac:dyDescent="0.3">
      <c r="A37" s="79" t="s">
        <v>81</v>
      </c>
      <c r="B37" s="1">
        <v>3000</v>
      </c>
      <c r="C37" s="1">
        <f t="shared" si="15"/>
        <v>3000</v>
      </c>
      <c r="D37" s="1">
        <f t="shared" ref="D37:BI37" si="21">C37</f>
        <v>3000</v>
      </c>
      <c r="E37" s="1">
        <f t="shared" si="21"/>
        <v>3000</v>
      </c>
      <c r="F37" s="1">
        <f t="shared" si="21"/>
        <v>3000</v>
      </c>
      <c r="G37" s="1">
        <f t="shared" si="21"/>
        <v>3000</v>
      </c>
      <c r="H37" s="1">
        <f t="shared" si="21"/>
        <v>3000</v>
      </c>
      <c r="I37" s="1">
        <f t="shared" si="21"/>
        <v>3000</v>
      </c>
      <c r="J37" s="1">
        <f t="shared" si="21"/>
        <v>3000</v>
      </c>
      <c r="K37" s="1">
        <f t="shared" si="21"/>
        <v>3000</v>
      </c>
      <c r="L37" s="1">
        <f t="shared" si="21"/>
        <v>3000</v>
      </c>
      <c r="M37" s="1">
        <f t="shared" si="21"/>
        <v>3000</v>
      </c>
      <c r="N37" s="1">
        <f t="shared" si="17"/>
        <v>3300.0000000000005</v>
      </c>
      <c r="O37" s="1">
        <f t="shared" si="21"/>
        <v>3300.0000000000005</v>
      </c>
      <c r="P37" s="1">
        <f t="shared" si="21"/>
        <v>3300.0000000000005</v>
      </c>
      <c r="Q37" s="1">
        <f t="shared" si="21"/>
        <v>3300.0000000000005</v>
      </c>
      <c r="R37" s="1">
        <f t="shared" si="21"/>
        <v>3300.0000000000005</v>
      </c>
      <c r="S37" s="1">
        <f t="shared" si="21"/>
        <v>3300.0000000000005</v>
      </c>
      <c r="T37" s="1">
        <f t="shared" si="21"/>
        <v>3300.0000000000005</v>
      </c>
      <c r="U37" s="1">
        <f t="shared" si="21"/>
        <v>3300.0000000000005</v>
      </c>
      <c r="V37" s="1">
        <f t="shared" si="21"/>
        <v>3300.0000000000005</v>
      </c>
      <c r="W37" s="1">
        <f t="shared" si="21"/>
        <v>3300.0000000000005</v>
      </c>
      <c r="X37" s="1">
        <f t="shared" si="21"/>
        <v>3300.0000000000005</v>
      </c>
      <c r="Y37" s="1">
        <f t="shared" si="21"/>
        <v>3300.0000000000005</v>
      </c>
      <c r="Z37" s="1">
        <f t="shared" si="18"/>
        <v>3630.0000000000009</v>
      </c>
      <c r="AA37" s="1">
        <f t="shared" si="21"/>
        <v>3630.0000000000009</v>
      </c>
      <c r="AB37" s="1">
        <f t="shared" si="21"/>
        <v>3630.0000000000009</v>
      </c>
      <c r="AC37" s="1">
        <f t="shared" si="21"/>
        <v>3630.0000000000009</v>
      </c>
      <c r="AD37" s="1">
        <f t="shared" si="21"/>
        <v>3630.0000000000009</v>
      </c>
      <c r="AE37" s="1">
        <f t="shared" si="21"/>
        <v>3630.0000000000009</v>
      </c>
      <c r="AF37" s="1">
        <f t="shared" si="21"/>
        <v>3630.0000000000009</v>
      </c>
      <c r="AG37" s="1">
        <f t="shared" si="21"/>
        <v>3630.0000000000009</v>
      </c>
      <c r="AH37" s="1">
        <f t="shared" si="21"/>
        <v>3630.0000000000009</v>
      </c>
      <c r="AI37" s="1">
        <f t="shared" si="21"/>
        <v>3630.0000000000009</v>
      </c>
      <c r="AJ37" s="1">
        <f t="shared" si="21"/>
        <v>3630.0000000000009</v>
      </c>
      <c r="AK37" s="1">
        <f t="shared" si="21"/>
        <v>3630.0000000000009</v>
      </c>
      <c r="AL37" s="1">
        <f t="shared" si="19"/>
        <v>3993.0000000000014</v>
      </c>
      <c r="AM37" s="1">
        <f t="shared" si="21"/>
        <v>3993.0000000000014</v>
      </c>
      <c r="AN37" s="1">
        <f t="shared" si="21"/>
        <v>3993.0000000000014</v>
      </c>
      <c r="AO37" s="1">
        <f t="shared" si="21"/>
        <v>3993.0000000000014</v>
      </c>
      <c r="AP37" s="1">
        <f t="shared" si="21"/>
        <v>3993.0000000000014</v>
      </c>
      <c r="AQ37" s="1">
        <f t="shared" si="21"/>
        <v>3993.0000000000014</v>
      </c>
      <c r="AR37" s="1">
        <f t="shared" si="21"/>
        <v>3993.0000000000014</v>
      </c>
      <c r="AS37" s="1">
        <f t="shared" si="21"/>
        <v>3993.0000000000014</v>
      </c>
      <c r="AT37" s="1">
        <f t="shared" si="21"/>
        <v>3993.0000000000014</v>
      </c>
      <c r="AU37" s="1">
        <f t="shared" si="21"/>
        <v>3993.0000000000014</v>
      </c>
      <c r="AV37" s="1">
        <f t="shared" si="21"/>
        <v>3993.0000000000014</v>
      </c>
      <c r="AW37" s="1">
        <f t="shared" si="21"/>
        <v>3993.0000000000014</v>
      </c>
      <c r="AX37" s="1">
        <f t="shared" si="20"/>
        <v>4392.300000000002</v>
      </c>
      <c r="AY37" s="1">
        <f t="shared" si="21"/>
        <v>4392.300000000002</v>
      </c>
      <c r="AZ37" s="1">
        <f t="shared" si="21"/>
        <v>4392.300000000002</v>
      </c>
      <c r="BA37" s="1">
        <f t="shared" si="21"/>
        <v>4392.300000000002</v>
      </c>
      <c r="BB37" s="1">
        <f t="shared" si="21"/>
        <v>4392.300000000002</v>
      </c>
      <c r="BC37" s="1">
        <f t="shared" si="21"/>
        <v>4392.300000000002</v>
      </c>
      <c r="BD37" s="1">
        <f t="shared" si="21"/>
        <v>4392.300000000002</v>
      </c>
      <c r="BE37" s="1">
        <f t="shared" si="21"/>
        <v>4392.300000000002</v>
      </c>
      <c r="BF37" s="1">
        <f t="shared" si="21"/>
        <v>4392.300000000002</v>
      </c>
      <c r="BG37" s="1">
        <f t="shared" si="21"/>
        <v>4392.300000000002</v>
      </c>
      <c r="BH37" s="1">
        <f t="shared" si="21"/>
        <v>4392.300000000002</v>
      </c>
      <c r="BI37" s="1">
        <f t="shared" si="21"/>
        <v>4392.300000000002</v>
      </c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</row>
    <row r="38" spans="1:85" s="85" customFormat="1" x14ac:dyDescent="0.3">
      <c r="A38" s="79" t="s">
        <v>82</v>
      </c>
      <c r="B38" s="1">
        <v>1600</v>
      </c>
      <c r="C38" s="1">
        <f t="shared" si="15"/>
        <v>1600</v>
      </c>
      <c r="D38" s="1">
        <f t="shared" ref="D38:BI38" si="22">C38</f>
        <v>1600</v>
      </c>
      <c r="E38" s="1">
        <f t="shared" si="22"/>
        <v>1600</v>
      </c>
      <c r="F38" s="1">
        <f t="shared" si="22"/>
        <v>1600</v>
      </c>
      <c r="G38" s="1">
        <f t="shared" si="22"/>
        <v>1600</v>
      </c>
      <c r="H38" s="1">
        <f t="shared" si="22"/>
        <v>1600</v>
      </c>
      <c r="I38" s="1">
        <f t="shared" si="22"/>
        <v>1600</v>
      </c>
      <c r="J38" s="1">
        <f t="shared" si="22"/>
        <v>1600</v>
      </c>
      <c r="K38" s="1">
        <f t="shared" si="22"/>
        <v>1600</v>
      </c>
      <c r="L38" s="1">
        <f t="shared" si="22"/>
        <v>1600</v>
      </c>
      <c r="M38" s="1">
        <f t="shared" si="22"/>
        <v>1600</v>
      </c>
      <c r="N38" s="1">
        <f t="shared" si="17"/>
        <v>1760.0000000000002</v>
      </c>
      <c r="O38" s="1">
        <f t="shared" si="22"/>
        <v>1760.0000000000002</v>
      </c>
      <c r="P38" s="1">
        <f t="shared" si="22"/>
        <v>1760.0000000000002</v>
      </c>
      <c r="Q38" s="1">
        <f t="shared" si="22"/>
        <v>1760.0000000000002</v>
      </c>
      <c r="R38" s="1">
        <f t="shared" si="22"/>
        <v>1760.0000000000002</v>
      </c>
      <c r="S38" s="1">
        <f t="shared" si="22"/>
        <v>1760.0000000000002</v>
      </c>
      <c r="T38" s="1">
        <f t="shared" si="22"/>
        <v>1760.0000000000002</v>
      </c>
      <c r="U38" s="1">
        <f t="shared" si="22"/>
        <v>1760.0000000000002</v>
      </c>
      <c r="V38" s="1">
        <f t="shared" si="22"/>
        <v>1760.0000000000002</v>
      </c>
      <c r="W38" s="1">
        <f t="shared" si="22"/>
        <v>1760.0000000000002</v>
      </c>
      <c r="X38" s="1">
        <f t="shared" si="22"/>
        <v>1760.0000000000002</v>
      </c>
      <c r="Y38" s="1">
        <f t="shared" si="22"/>
        <v>1760.0000000000002</v>
      </c>
      <c r="Z38" s="1">
        <f t="shared" si="18"/>
        <v>1936.0000000000005</v>
      </c>
      <c r="AA38" s="1">
        <f t="shared" si="22"/>
        <v>1936.0000000000005</v>
      </c>
      <c r="AB38" s="1">
        <f t="shared" si="22"/>
        <v>1936.0000000000005</v>
      </c>
      <c r="AC38" s="1">
        <f t="shared" si="22"/>
        <v>1936.0000000000005</v>
      </c>
      <c r="AD38" s="1">
        <f t="shared" si="22"/>
        <v>1936.0000000000005</v>
      </c>
      <c r="AE38" s="1">
        <f t="shared" si="22"/>
        <v>1936.0000000000005</v>
      </c>
      <c r="AF38" s="1">
        <f t="shared" si="22"/>
        <v>1936.0000000000005</v>
      </c>
      <c r="AG38" s="1">
        <f t="shared" si="22"/>
        <v>1936.0000000000005</v>
      </c>
      <c r="AH38" s="1">
        <f t="shared" si="22"/>
        <v>1936.0000000000005</v>
      </c>
      <c r="AI38" s="1">
        <f t="shared" si="22"/>
        <v>1936.0000000000005</v>
      </c>
      <c r="AJ38" s="1">
        <f t="shared" si="22"/>
        <v>1936.0000000000005</v>
      </c>
      <c r="AK38" s="1">
        <f t="shared" si="22"/>
        <v>1936.0000000000005</v>
      </c>
      <c r="AL38" s="1">
        <f t="shared" si="19"/>
        <v>2129.6000000000008</v>
      </c>
      <c r="AM38" s="1">
        <f t="shared" si="22"/>
        <v>2129.6000000000008</v>
      </c>
      <c r="AN38" s="1">
        <f t="shared" si="22"/>
        <v>2129.6000000000008</v>
      </c>
      <c r="AO38" s="1">
        <f t="shared" si="22"/>
        <v>2129.6000000000008</v>
      </c>
      <c r="AP38" s="1">
        <f t="shared" si="22"/>
        <v>2129.6000000000008</v>
      </c>
      <c r="AQ38" s="1">
        <f t="shared" si="22"/>
        <v>2129.6000000000008</v>
      </c>
      <c r="AR38" s="1">
        <f t="shared" si="22"/>
        <v>2129.6000000000008</v>
      </c>
      <c r="AS38" s="1">
        <f t="shared" si="22"/>
        <v>2129.6000000000008</v>
      </c>
      <c r="AT38" s="1">
        <f t="shared" si="22"/>
        <v>2129.6000000000008</v>
      </c>
      <c r="AU38" s="1">
        <f t="shared" si="22"/>
        <v>2129.6000000000008</v>
      </c>
      <c r="AV38" s="1">
        <f t="shared" si="22"/>
        <v>2129.6000000000008</v>
      </c>
      <c r="AW38" s="1">
        <f t="shared" si="22"/>
        <v>2129.6000000000008</v>
      </c>
      <c r="AX38" s="1">
        <f t="shared" si="20"/>
        <v>2342.5600000000013</v>
      </c>
      <c r="AY38" s="1">
        <f t="shared" si="22"/>
        <v>2342.5600000000013</v>
      </c>
      <c r="AZ38" s="1">
        <f t="shared" si="22"/>
        <v>2342.5600000000013</v>
      </c>
      <c r="BA38" s="1">
        <f t="shared" si="22"/>
        <v>2342.5600000000013</v>
      </c>
      <c r="BB38" s="1">
        <f t="shared" si="22"/>
        <v>2342.5600000000013</v>
      </c>
      <c r="BC38" s="1">
        <f t="shared" si="22"/>
        <v>2342.5600000000013</v>
      </c>
      <c r="BD38" s="1">
        <f t="shared" si="22"/>
        <v>2342.5600000000013</v>
      </c>
      <c r="BE38" s="1">
        <f t="shared" si="22"/>
        <v>2342.5600000000013</v>
      </c>
      <c r="BF38" s="1">
        <f t="shared" si="22"/>
        <v>2342.5600000000013</v>
      </c>
      <c r="BG38" s="1">
        <f t="shared" si="22"/>
        <v>2342.5600000000013</v>
      </c>
      <c r="BH38" s="1">
        <f t="shared" si="22"/>
        <v>2342.5600000000013</v>
      </c>
      <c r="BI38" s="1">
        <f t="shared" si="22"/>
        <v>2342.5600000000013</v>
      </c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</row>
    <row r="39" spans="1:85" s="85" customFormat="1" x14ac:dyDescent="0.3">
      <c r="A39" s="79" t="s">
        <v>83</v>
      </c>
      <c r="B39" s="1">
        <v>4000</v>
      </c>
      <c r="C39" s="1">
        <f t="shared" si="15"/>
        <v>4000</v>
      </c>
      <c r="D39" s="1">
        <f t="shared" ref="D39:BI39" si="23">C39</f>
        <v>4000</v>
      </c>
      <c r="E39" s="1">
        <f t="shared" si="23"/>
        <v>4000</v>
      </c>
      <c r="F39" s="1">
        <f t="shared" si="23"/>
        <v>4000</v>
      </c>
      <c r="G39" s="1">
        <f t="shared" si="23"/>
        <v>4000</v>
      </c>
      <c r="H39" s="1">
        <f t="shared" si="23"/>
        <v>4000</v>
      </c>
      <c r="I39" s="1">
        <f t="shared" si="23"/>
        <v>4000</v>
      </c>
      <c r="J39" s="1">
        <f t="shared" si="23"/>
        <v>4000</v>
      </c>
      <c r="K39" s="1">
        <f t="shared" si="23"/>
        <v>4000</v>
      </c>
      <c r="L39" s="1">
        <f t="shared" si="23"/>
        <v>4000</v>
      </c>
      <c r="M39" s="1">
        <f t="shared" si="23"/>
        <v>4000</v>
      </c>
      <c r="N39" s="1">
        <f t="shared" si="17"/>
        <v>4400</v>
      </c>
      <c r="O39" s="1">
        <f t="shared" si="23"/>
        <v>4400</v>
      </c>
      <c r="P39" s="1">
        <f t="shared" si="23"/>
        <v>4400</v>
      </c>
      <c r="Q39" s="1">
        <f t="shared" si="23"/>
        <v>4400</v>
      </c>
      <c r="R39" s="1">
        <f t="shared" si="23"/>
        <v>4400</v>
      </c>
      <c r="S39" s="1">
        <f t="shared" si="23"/>
        <v>4400</v>
      </c>
      <c r="T39" s="1">
        <f t="shared" si="23"/>
        <v>4400</v>
      </c>
      <c r="U39" s="1">
        <f t="shared" si="23"/>
        <v>4400</v>
      </c>
      <c r="V39" s="1">
        <f t="shared" si="23"/>
        <v>4400</v>
      </c>
      <c r="W39" s="1">
        <f t="shared" si="23"/>
        <v>4400</v>
      </c>
      <c r="X39" s="1">
        <f t="shared" si="23"/>
        <v>4400</v>
      </c>
      <c r="Y39" s="1">
        <f t="shared" si="23"/>
        <v>4400</v>
      </c>
      <c r="Z39" s="1">
        <f t="shared" si="18"/>
        <v>4840</v>
      </c>
      <c r="AA39" s="1">
        <f t="shared" si="23"/>
        <v>4840</v>
      </c>
      <c r="AB39" s="1">
        <f t="shared" si="23"/>
        <v>4840</v>
      </c>
      <c r="AC39" s="1">
        <f t="shared" si="23"/>
        <v>4840</v>
      </c>
      <c r="AD39" s="1">
        <f t="shared" si="23"/>
        <v>4840</v>
      </c>
      <c r="AE39" s="1">
        <f t="shared" si="23"/>
        <v>4840</v>
      </c>
      <c r="AF39" s="1">
        <f t="shared" si="23"/>
        <v>4840</v>
      </c>
      <c r="AG39" s="1">
        <f t="shared" si="23"/>
        <v>4840</v>
      </c>
      <c r="AH39" s="1">
        <f t="shared" si="23"/>
        <v>4840</v>
      </c>
      <c r="AI39" s="1">
        <f t="shared" si="23"/>
        <v>4840</v>
      </c>
      <c r="AJ39" s="1">
        <f t="shared" si="23"/>
        <v>4840</v>
      </c>
      <c r="AK39" s="1">
        <f t="shared" si="23"/>
        <v>4840</v>
      </c>
      <c r="AL39" s="1">
        <f t="shared" si="19"/>
        <v>5324</v>
      </c>
      <c r="AM39" s="1">
        <f t="shared" si="23"/>
        <v>5324</v>
      </c>
      <c r="AN39" s="1">
        <f t="shared" si="23"/>
        <v>5324</v>
      </c>
      <c r="AO39" s="1">
        <f t="shared" si="23"/>
        <v>5324</v>
      </c>
      <c r="AP39" s="1">
        <f t="shared" si="23"/>
        <v>5324</v>
      </c>
      <c r="AQ39" s="1">
        <f t="shared" si="23"/>
        <v>5324</v>
      </c>
      <c r="AR39" s="1">
        <f t="shared" si="23"/>
        <v>5324</v>
      </c>
      <c r="AS39" s="1">
        <f t="shared" si="23"/>
        <v>5324</v>
      </c>
      <c r="AT39" s="1">
        <f t="shared" si="23"/>
        <v>5324</v>
      </c>
      <c r="AU39" s="1">
        <f t="shared" si="23"/>
        <v>5324</v>
      </c>
      <c r="AV39" s="1">
        <f t="shared" si="23"/>
        <v>5324</v>
      </c>
      <c r="AW39" s="1">
        <f t="shared" si="23"/>
        <v>5324</v>
      </c>
      <c r="AX39" s="1">
        <f t="shared" si="20"/>
        <v>5856.4000000000005</v>
      </c>
      <c r="AY39" s="1">
        <f t="shared" si="23"/>
        <v>5856.4000000000005</v>
      </c>
      <c r="AZ39" s="1">
        <f t="shared" si="23"/>
        <v>5856.4000000000005</v>
      </c>
      <c r="BA39" s="1">
        <f t="shared" si="23"/>
        <v>5856.4000000000005</v>
      </c>
      <c r="BB39" s="1">
        <f t="shared" si="23"/>
        <v>5856.4000000000005</v>
      </c>
      <c r="BC39" s="1">
        <f t="shared" si="23"/>
        <v>5856.4000000000005</v>
      </c>
      <c r="BD39" s="1">
        <f t="shared" si="23"/>
        <v>5856.4000000000005</v>
      </c>
      <c r="BE39" s="1">
        <f t="shared" si="23"/>
        <v>5856.4000000000005</v>
      </c>
      <c r="BF39" s="1">
        <f t="shared" si="23"/>
        <v>5856.4000000000005</v>
      </c>
      <c r="BG39" s="1">
        <f t="shared" si="23"/>
        <v>5856.4000000000005</v>
      </c>
      <c r="BH39" s="1">
        <f t="shared" si="23"/>
        <v>5856.4000000000005</v>
      </c>
      <c r="BI39" s="1">
        <f t="shared" si="23"/>
        <v>5856.4000000000005</v>
      </c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</row>
    <row r="40" spans="1:85" s="85" customFormat="1" x14ac:dyDescent="0.3">
      <c r="A40" s="79" t="s">
        <v>84</v>
      </c>
      <c r="B40" s="1">
        <v>6600</v>
      </c>
      <c r="C40" s="1">
        <f t="shared" si="15"/>
        <v>6600</v>
      </c>
      <c r="D40" s="1">
        <f t="shared" ref="D40:BI40" si="24">C40</f>
        <v>6600</v>
      </c>
      <c r="E40" s="1">
        <f t="shared" si="24"/>
        <v>6600</v>
      </c>
      <c r="F40" s="1">
        <f t="shared" si="24"/>
        <v>6600</v>
      </c>
      <c r="G40" s="1">
        <f t="shared" si="24"/>
        <v>6600</v>
      </c>
      <c r="H40" s="1">
        <f t="shared" si="24"/>
        <v>6600</v>
      </c>
      <c r="I40" s="1">
        <f t="shared" si="24"/>
        <v>6600</v>
      </c>
      <c r="J40" s="1">
        <f t="shared" si="24"/>
        <v>6600</v>
      </c>
      <c r="K40" s="1">
        <f t="shared" si="24"/>
        <v>6600</v>
      </c>
      <c r="L40" s="1">
        <f t="shared" si="24"/>
        <v>6600</v>
      </c>
      <c r="M40" s="1">
        <f t="shared" si="24"/>
        <v>6600</v>
      </c>
      <c r="N40" s="1">
        <f t="shared" si="17"/>
        <v>7260.0000000000009</v>
      </c>
      <c r="O40" s="1">
        <f t="shared" si="24"/>
        <v>7260.0000000000009</v>
      </c>
      <c r="P40" s="1">
        <f t="shared" si="24"/>
        <v>7260.0000000000009</v>
      </c>
      <c r="Q40" s="1">
        <f t="shared" si="24"/>
        <v>7260.0000000000009</v>
      </c>
      <c r="R40" s="1">
        <f t="shared" si="24"/>
        <v>7260.0000000000009</v>
      </c>
      <c r="S40" s="1">
        <f t="shared" si="24"/>
        <v>7260.0000000000009</v>
      </c>
      <c r="T40" s="1">
        <f t="shared" si="24"/>
        <v>7260.0000000000009</v>
      </c>
      <c r="U40" s="1">
        <f t="shared" si="24"/>
        <v>7260.0000000000009</v>
      </c>
      <c r="V40" s="1">
        <f t="shared" si="24"/>
        <v>7260.0000000000009</v>
      </c>
      <c r="W40" s="1">
        <f t="shared" si="24"/>
        <v>7260.0000000000009</v>
      </c>
      <c r="X40" s="1">
        <f t="shared" si="24"/>
        <v>7260.0000000000009</v>
      </c>
      <c r="Y40" s="1">
        <f t="shared" si="24"/>
        <v>7260.0000000000009</v>
      </c>
      <c r="Z40" s="1">
        <f t="shared" si="18"/>
        <v>7986.0000000000018</v>
      </c>
      <c r="AA40" s="1">
        <f t="shared" si="24"/>
        <v>7986.0000000000018</v>
      </c>
      <c r="AB40" s="1">
        <f t="shared" si="24"/>
        <v>7986.0000000000018</v>
      </c>
      <c r="AC40" s="1">
        <f t="shared" si="24"/>
        <v>7986.0000000000018</v>
      </c>
      <c r="AD40" s="1">
        <f t="shared" si="24"/>
        <v>7986.0000000000018</v>
      </c>
      <c r="AE40" s="1">
        <f t="shared" si="24"/>
        <v>7986.0000000000018</v>
      </c>
      <c r="AF40" s="1">
        <f t="shared" si="24"/>
        <v>7986.0000000000018</v>
      </c>
      <c r="AG40" s="1">
        <f t="shared" si="24"/>
        <v>7986.0000000000018</v>
      </c>
      <c r="AH40" s="1">
        <f t="shared" si="24"/>
        <v>7986.0000000000018</v>
      </c>
      <c r="AI40" s="1">
        <f t="shared" si="24"/>
        <v>7986.0000000000018</v>
      </c>
      <c r="AJ40" s="1">
        <f t="shared" si="24"/>
        <v>7986.0000000000018</v>
      </c>
      <c r="AK40" s="1">
        <f t="shared" si="24"/>
        <v>7986.0000000000018</v>
      </c>
      <c r="AL40" s="1">
        <f t="shared" si="19"/>
        <v>8784.6000000000022</v>
      </c>
      <c r="AM40" s="1">
        <f t="shared" si="24"/>
        <v>8784.6000000000022</v>
      </c>
      <c r="AN40" s="1">
        <f t="shared" si="24"/>
        <v>8784.6000000000022</v>
      </c>
      <c r="AO40" s="1">
        <f t="shared" si="24"/>
        <v>8784.6000000000022</v>
      </c>
      <c r="AP40" s="1">
        <f t="shared" si="24"/>
        <v>8784.6000000000022</v>
      </c>
      <c r="AQ40" s="1">
        <f t="shared" si="24"/>
        <v>8784.6000000000022</v>
      </c>
      <c r="AR40" s="1">
        <f t="shared" si="24"/>
        <v>8784.6000000000022</v>
      </c>
      <c r="AS40" s="1">
        <f t="shared" si="24"/>
        <v>8784.6000000000022</v>
      </c>
      <c r="AT40" s="1">
        <f t="shared" si="24"/>
        <v>8784.6000000000022</v>
      </c>
      <c r="AU40" s="1">
        <f t="shared" si="24"/>
        <v>8784.6000000000022</v>
      </c>
      <c r="AV40" s="1">
        <f t="shared" si="24"/>
        <v>8784.6000000000022</v>
      </c>
      <c r="AW40" s="1">
        <f t="shared" si="24"/>
        <v>8784.6000000000022</v>
      </c>
      <c r="AX40" s="1">
        <f t="shared" si="20"/>
        <v>9663.0600000000031</v>
      </c>
      <c r="AY40" s="1">
        <f t="shared" si="24"/>
        <v>9663.0600000000031</v>
      </c>
      <c r="AZ40" s="1">
        <f t="shared" si="24"/>
        <v>9663.0600000000031</v>
      </c>
      <c r="BA40" s="1">
        <f t="shared" si="24"/>
        <v>9663.0600000000031</v>
      </c>
      <c r="BB40" s="1">
        <f t="shared" si="24"/>
        <v>9663.0600000000031</v>
      </c>
      <c r="BC40" s="1">
        <f t="shared" si="24"/>
        <v>9663.0600000000031</v>
      </c>
      <c r="BD40" s="1">
        <f t="shared" si="24"/>
        <v>9663.0600000000031</v>
      </c>
      <c r="BE40" s="1">
        <f t="shared" si="24"/>
        <v>9663.0600000000031</v>
      </c>
      <c r="BF40" s="1">
        <f t="shared" si="24"/>
        <v>9663.0600000000031</v>
      </c>
      <c r="BG40" s="1">
        <f t="shared" si="24"/>
        <v>9663.0600000000031</v>
      </c>
      <c r="BH40" s="1">
        <f t="shared" si="24"/>
        <v>9663.0600000000031</v>
      </c>
      <c r="BI40" s="1">
        <f t="shared" si="24"/>
        <v>9663.0600000000031</v>
      </c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</row>
    <row r="41" spans="1:85" s="85" customFormat="1" x14ac:dyDescent="0.3">
      <c r="A41" s="79" t="s">
        <v>85</v>
      </c>
      <c r="B41" s="1">
        <v>6600</v>
      </c>
      <c r="C41" s="1">
        <f t="shared" si="15"/>
        <v>6600</v>
      </c>
      <c r="D41" s="1">
        <f t="shared" ref="D41:BI41" si="25">C41</f>
        <v>6600</v>
      </c>
      <c r="E41" s="1">
        <f t="shared" si="25"/>
        <v>6600</v>
      </c>
      <c r="F41" s="1">
        <f t="shared" si="25"/>
        <v>6600</v>
      </c>
      <c r="G41" s="1">
        <f t="shared" si="25"/>
        <v>6600</v>
      </c>
      <c r="H41" s="1">
        <f t="shared" si="25"/>
        <v>6600</v>
      </c>
      <c r="I41" s="1">
        <f t="shared" si="25"/>
        <v>6600</v>
      </c>
      <c r="J41" s="1">
        <f t="shared" si="25"/>
        <v>6600</v>
      </c>
      <c r="K41" s="1">
        <f t="shared" si="25"/>
        <v>6600</v>
      </c>
      <c r="L41" s="1">
        <f t="shared" si="25"/>
        <v>6600</v>
      </c>
      <c r="M41" s="1">
        <f t="shared" si="25"/>
        <v>6600</v>
      </c>
      <c r="N41" s="1">
        <f t="shared" si="17"/>
        <v>7260.0000000000009</v>
      </c>
      <c r="O41" s="1">
        <f t="shared" si="25"/>
        <v>7260.0000000000009</v>
      </c>
      <c r="P41" s="1">
        <f t="shared" si="25"/>
        <v>7260.0000000000009</v>
      </c>
      <c r="Q41" s="1">
        <f t="shared" si="25"/>
        <v>7260.0000000000009</v>
      </c>
      <c r="R41" s="1">
        <f t="shared" si="25"/>
        <v>7260.0000000000009</v>
      </c>
      <c r="S41" s="1">
        <f t="shared" si="25"/>
        <v>7260.0000000000009</v>
      </c>
      <c r="T41" s="1">
        <f t="shared" si="25"/>
        <v>7260.0000000000009</v>
      </c>
      <c r="U41" s="1">
        <f t="shared" si="25"/>
        <v>7260.0000000000009</v>
      </c>
      <c r="V41" s="1">
        <f t="shared" si="25"/>
        <v>7260.0000000000009</v>
      </c>
      <c r="W41" s="1">
        <f t="shared" si="25"/>
        <v>7260.0000000000009</v>
      </c>
      <c r="X41" s="1">
        <f t="shared" si="25"/>
        <v>7260.0000000000009</v>
      </c>
      <c r="Y41" s="1">
        <f t="shared" si="25"/>
        <v>7260.0000000000009</v>
      </c>
      <c r="Z41" s="1">
        <f t="shared" si="18"/>
        <v>7986.0000000000018</v>
      </c>
      <c r="AA41" s="1">
        <f t="shared" si="25"/>
        <v>7986.0000000000018</v>
      </c>
      <c r="AB41" s="1">
        <f t="shared" si="25"/>
        <v>7986.0000000000018</v>
      </c>
      <c r="AC41" s="1">
        <f t="shared" si="25"/>
        <v>7986.0000000000018</v>
      </c>
      <c r="AD41" s="1">
        <f t="shared" si="25"/>
        <v>7986.0000000000018</v>
      </c>
      <c r="AE41" s="1">
        <f t="shared" si="25"/>
        <v>7986.0000000000018</v>
      </c>
      <c r="AF41" s="1">
        <f t="shared" si="25"/>
        <v>7986.0000000000018</v>
      </c>
      <c r="AG41" s="1">
        <f t="shared" si="25"/>
        <v>7986.0000000000018</v>
      </c>
      <c r="AH41" s="1">
        <f t="shared" si="25"/>
        <v>7986.0000000000018</v>
      </c>
      <c r="AI41" s="1">
        <f t="shared" si="25"/>
        <v>7986.0000000000018</v>
      </c>
      <c r="AJ41" s="1">
        <f t="shared" si="25"/>
        <v>7986.0000000000018</v>
      </c>
      <c r="AK41" s="1">
        <f t="shared" si="25"/>
        <v>7986.0000000000018</v>
      </c>
      <c r="AL41" s="1">
        <f t="shared" si="19"/>
        <v>8784.6000000000022</v>
      </c>
      <c r="AM41" s="1">
        <f t="shared" si="25"/>
        <v>8784.6000000000022</v>
      </c>
      <c r="AN41" s="1">
        <f t="shared" si="25"/>
        <v>8784.6000000000022</v>
      </c>
      <c r="AO41" s="1">
        <f t="shared" si="25"/>
        <v>8784.6000000000022</v>
      </c>
      <c r="AP41" s="1">
        <f t="shared" si="25"/>
        <v>8784.6000000000022</v>
      </c>
      <c r="AQ41" s="1">
        <f t="shared" si="25"/>
        <v>8784.6000000000022</v>
      </c>
      <c r="AR41" s="1">
        <f t="shared" si="25"/>
        <v>8784.6000000000022</v>
      </c>
      <c r="AS41" s="1">
        <f t="shared" si="25"/>
        <v>8784.6000000000022</v>
      </c>
      <c r="AT41" s="1">
        <f t="shared" si="25"/>
        <v>8784.6000000000022</v>
      </c>
      <c r="AU41" s="1">
        <f t="shared" si="25"/>
        <v>8784.6000000000022</v>
      </c>
      <c r="AV41" s="1">
        <f t="shared" si="25"/>
        <v>8784.6000000000022</v>
      </c>
      <c r="AW41" s="1">
        <f t="shared" si="25"/>
        <v>8784.6000000000022</v>
      </c>
      <c r="AX41" s="1">
        <f t="shared" si="20"/>
        <v>9663.0600000000031</v>
      </c>
      <c r="AY41" s="1">
        <f t="shared" si="25"/>
        <v>9663.0600000000031</v>
      </c>
      <c r="AZ41" s="1">
        <f t="shared" si="25"/>
        <v>9663.0600000000031</v>
      </c>
      <c r="BA41" s="1">
        <f t="shared" si="25"/>
        <v>9663.0600000000031</v>
      </c>
      <c r="BB41" s="1">
        <f t="shared" si="25"/>
        <v>9663.0600000000031</v>
      </c>
      <c r="BC41" s="1">
        <f t="shared" si="25"/>
        <v>9663.0600000000031</v>
      </c>
      <c r="BD41" s="1">
        <f t="shared" si="25"/>
        <v>9663.0600000000031</v>
      </c>
      <c r="BE41" s="1">
        <f t="shared" si="25"/>
        <v>9663.0600000000031</v>
      </c>
      <c r="BF41" s="1">
        <f t="shared" si="25"/>
        <v>9663.0600000000031</v>
      </c>
      <c r="BG41" s="1">
        <f t="shared" si="25"/>
        <v>9663.0600000000031</v>
      </c>
      <c r="BH41" s="1">
        <f t="shared" si="25"/>
        <v>9663.0600000000031</v>
      </c>
      <c r="BI41" s="1">
        <f t="shared" si="25"/>
        <v>9663.0600000000031</v>
      </c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</row>
    <row r="42" spans="1:85" s="85" customFormat="1" ht="15" thickBot="1" x14ac:dyDescent="0.35">
      <c r="A42" s="81" t="s">
        <v>86</v>
      </c>
      <c r="B42" s="89">
        <v>8000</v>
      </c>
      <c r="C42" s="89">
        <f t="shared" si="15"/>
        <v>8000</v>
      </c>
      <c r="D42" s="89">
        <f t="shared" ref="D42:BI42" si="26">C42</f>
        <v>8000</v>
      </c>
      <c r="E42" s="89">
        <f t="shared" si="26"/>
        <v>8000</v>
      </c>
      <c r="F42" s="89">
        <f t="shared" si="26"/>
        <v>8000</v>
      </c>
      <c r="G42" s="89">
        <f t="shared" si="26"/>
        <v>8000</v>
      </c>
      <c r="H42" s="89">
        <f t="shared" si="26"/>
        <v>8000</v>
      </c>
      <c r="I42" s="89">
        <f t="shared" si="26"/>
        <v>8000</v>
      </c>
      <c r="J42" s="89">
        <f t="shared" si="26"/>
        <v>8000</v>
      </c>
      <c r="K42" s="89">
        <f t="shared" si="26"/>
        <v>8000</v>
      </c>
      <c r="L42" s="89">
        <f t="shared" si="26"/>
        <v>8000</v>
      </c>
      <c r="M42" s="89">
        <f t="shared" si="26"/>
        <v>8000</v>
      </c>
      <c r="N42" s="89">
        <f t="shared" si="17"/>
        <v>8800</v>
      </c>
      <c r="O42" s="89">
        <f t="shared" si="26"/>
        <v>8800</v>
      </c>
      <c r="P42" s="89">
        <f t="shared" si="26"/>
        <v>8800</v>
      </c>
      <c r="Q42" s="89">
        <f t="shared" si="26"/>
        <v>8800</v>
      </c>
      <c r="R42" s="89">
        <f t="shared" si="26"/>
        <v>8800</v>
      </c>
      <c r="S42" s="89">
        <f t="shared" si="26"/>
        <v>8800</v>
      </c>
      <c r="T42" s="89">
        <f t="shared" si="26"/>
        <v>8800</v>
      </c>
      <c r="U42" s="89">
        <f t="shared" si="26"/>
        <v>8800</v>
      </c>
      <c r="V42" s="89">
        <f t="shared" si="26"/>
        <v>8800</v>
      </c>
      <c r="W42" s="89">
        <f t="shared" si="26"/>
        <v>8800</v>
      </c>
      <c r="X42" s="89">
        <f t="shared" si="26"/>
        <v>8800</v>
      </c>
      <c r="Y42" s="89">
        <f t="shared" si="26"/>
        <v>8800</v>
      </c>
      <c r="Z42" s="89">
        <f t="shared" si="18"/>
        <v>9680</v>
      </c>
      <c r="AA42" s="89">
        <f t="shared" si="26"/>
        <v>9680</v>
      </c>
      <c r="AB42" s="89">
        <f t="shared" si="26"/>
        <v>9680</v>
      </c>
      <c r="AC42" s="89">
        <f t="shared" si="26"/>
        <v>9680</v>
      </c>
      <c r="AD42" s="89">
        <f t="shared" si="26"/>
        <v>9680</v>
      </c>
      <c r="AE42" s="89">
        <f t="shared" si="26"/>
        <v>9680</v>
      </c>
      <c r="AF42" s="89">
        <f t="shared" si="26"/>
        <v>9680</v>
      </c>
      <c r="AG42" s="89">
        <f t="shared" si="26"/>
        <v>9680</v>
      </c>
      <c r="AH42" s="89">
        <f t="shared" si="26"/>
        <v>9680</v>
      </c>
      <c r="AI42" s="89">
        <f t="shared" si="26"/>
        <v>9680</v>
      </c>
      <c r="AJ42" s="89">
        <f t="shared" si="26"/>
        <v>9680</v>
      </c>
      <c r="AK42" s="89">
        <f t="shared" si="26"/>
        <v>9680</v>
      </c>
      <c r="AL42" s="89">
        <f t="shared" si="19"/>
        <v>10648</v>
      </c>
      <c r="AM42" s="89">
        <f t="shared" si="26"/>
        <v>10648</v>
      </c>
      <c r="AN42" s="89">
        <f t="shared" si="26"/>
        <v>10648</v>
      </c>
      <c r="AO42" s="89">
        <f t="shared" si="26"/>
        <v>10648</v>
      </c>
      <c r="AP42" s="89">
        <f t="shared" si="26"/>
        <v>10648</v>
      </c>
      <c r="AQ42" s="89">
        <f t="shared" si="26"/>
        <v>10648</v>
      </c>
      <c r="AR42" s="89">
        <f t="shared" si="26"/>
        <v>10648</v>
      </c>
      <c r="AS42" s="89">
        <f t="shared" si="26"/>
        <v>10648</v>
      </c>
      <c r="AT42" s="89">
        <f t="shared" si="26"/>
        <v>10648</v>
      </c>
      <c r="AU42" s="89">
        <f t="shared" si="26"/>
        <v>10648</v>
      </c>
      <c r="AV42" s="89">
        <f t="shared" si="26"/>
        <v>10648</v>
      </c>
      <c r="AW42" s="89">
        <f t="shared" si="26"/>
        <v>10648</v>
      </c>
      <c r="AX42" s="89">
        <f t="shared" si="20"/>
        <v>11712.800000000001</v>
      </c>
      <c r="AY42" s="89">
        <f t="shared" si="26"/>
        <v>11712.800000000001</v>
      </c>
      <c r="AZ42" s="89">
        <f t="shared" si="26"/>
        <v>11712.800000000001</v>
      </c>
      <c r="BA42" s="89">
        <f t="shared" si="26"/>
        <v>11712.800000000001</v>
      </c>
      <c r="BB42" s="89">
        <f t="shared" si="26"/>
        <v>11712.800000000001</v>
      </c>
      <c r="BC42" s="89">
        <f t="shared" si="26"/>
        <v>11712.800000000001</v>
      </c>
      <c r="BD42" s="89">
        <f t="shared" si="26"/>
        <v>11712.800000000001</v>
      </c>
      <c r="BE42" s="89">
        <f t="shared" si="26"/>
        <v>11712.800000000001</v>
      </c>
      <c r="BF42" s="89">
        <f t="shared" si="26"/>
        <v>11712.800000000001</v>
      </c>
      <c r="BG42" s="89">
        <f t="shared" si="26"/>
        <v>11712.800000000001</v>
      </c>
      <c r="BH42" s="89">
        <f t="shared" si="26"/>
        <v>11712.800000000001</v>
      </c>
      <c r="BI42" s="89">
        <f t="shared" si="26"/>
        <v>11712.800000000001</v>
      </c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</row>
    <row r="43" spans="1:85" ht="15" thickBot="1" x14ac:dyDescent="0.35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</row>
    <row r="44" spans="1:85" s="195" customFormat="1" x14ac:dyDescent="0.3">
      <c r="A44" s="191" t="s">
        <v>201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3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</row>
    <row r="45" spans="1:85" x14ac:dyDescent="0.3">
      <c r="A45" s="76" t="s">
        <v>19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</row>
    <row r="46" spans="1:85" x14ac:dyDescent="0.3">
      <c r="A46" s="79" t="s">
        <v>150</v>
      </c>
      <c r="B46" s="1">
        <f t="shared" ref="B46:AG46" si="27">B28*B10</f>
        <v>2000</v>
      </c>
      <c r="C46" s="1">
        <f t="shared" si="27"/>
        <v>2000</v>
      </c>
      <c r="D46" s="1">
        <f t="shared" si="27"/>
        <v>2000</v>
      </c>
      <c r="E46" s="1">
        <f t="shared" si="27"/>
        <v>2000</v>
      </c>
      <c r="F46" s="1">
        <f t="shared" si="27"/>
        <v>2000</v>
      </c>
      <c r="G46" s="1">
        <f t="shared" si="27"/>
        <v>2000</v>
      </c>
      <c r="H46" s="1">
        <f t="shared" si="27"/>
        <v>2000</v>
      </c>
      <c r="I46" s="1">
        <f t="shared" si="27"/>
        <v>2000</v>
      </c>
      <c r="J46" s="1">
        <f t="shared" si="27"/>
        <v>2000</v>
      </c>
      <c r="K46" s="1">
        <f t="shared" si="27"/>
        <v>2000</v>
      </c>
      <c r="L46" s="1">
        <f t="shared" si="27"/>
        <v>2000</v>
      </c>
      <c r="M46" s="1">
        <f t="shared" si="27"/>
        <v>2000</v>
      </c>
      <c r="N46" s="1">
        <f t="shared" si="27"/>
        <v>2000</v>
      </c>
      <c r="O46" s="1">
        <f t="shared" si="27"/>
        <v>2000</v>
      </c>
      <c r="P46" s="1">
        <f t="shared" si="27"/>
        <v>2000</v>
      </c>
      <c r="Q46" s="1">
        <f t="shared" si="27"/>
        <v>2000</v>
      </c>
      <c r="R46" s="1">
        <f t="shared" si="27"/>
        <v>2000</v>
      </c>
      <c r="S46" s="1">
        <f t="shared" si="27"/>
        <v>2000</v>
      </c>
      <c r="T46" s="1">
        <f t="shared" si="27"/>
        <v>2000</v>
      </c>
      <c r="U46" s="1">
        <f t="shared" si="27"/>
        <v>2000</v>
      </c>
      <c r="V46" s="1">
        <f t="shared" si="27"/>
        <v>2000</v>
      </c>
      <c r="W46" s="1">
        <f t="shared" si="27"/>
        <v>2000</v>
      </c>
      <c r="X46" s="1">
        <f t="shared" si="27"/>
        <v>2000</v>
      </c>
      <c r="Y46" s="1">
        <f t="shared" si="27"/>
        <v>2000</v>
      </c>
      <c r="Z46" s="1">
        <f t="shared" si="27"/>
        <v>2000</v>
      </c>
      <c r="AA46" s="1">
        <f t="shared" si="27"/>
        <v>2000</v>
      </c>
      <c r="AB46" s="1">
        <f t="shared" si="27"/>
        <v>2000</v>
      </c>
      <c r="AC46" s="1">
        <f t="shared" si="27"/>
        <v>2000</v>
      </c>
      <c r="AD46" s="1">
        <f t="shared" si="27"/>
        <v>2000</v>
      </c>
      <c r="AE46" s="1">
        <f t="shared" si="27"/>
        <v>2000</v>
      </c>
      <c r="AF46" s="1">
        <f t="shared" si="27"/>
        <v>2000</v>
      </c>
      <c r="AG46" s="1">
        <f t="shared" si="27"/>
        <v>2000</v>
      </c>
      <c r="AH46" s="1">
        <f t="shared" ref="AH46:BI46" si="28">AH28*AH10</f>
        <v>2000</v>
      </c>
      <c r="AI46" s="1">
        <f t="shared" si="28"/>
        <v>2000</v>
      </c>
      <c r="AJ46" s="1">
        <f t="shared" si="28"/>
        <v>2000</v>
      </c>
      <c r="AK46" s="1">
        <f t="shared" si="28"/>
        <v>2000</v>
      </c>
      <c r="AL46" s="1">
        <f t="shared" si="28"/>
        <v>2000</v>
      </c>
      <c r="AM46" s="1">
        <f t="shared" si="28"/>
        <v>2000</v>
      </c>
      <c r="AN46" s="1">
        <f t="shared" si="28"/>
        <v>2000</v>
      </c>
      <c r="AO46" s="1">
        <f t="shared" si="28"/>
        <v>2000</v>
      </c>
      <c r="AP46" s="1">
        <f t="shared" si="28"/>
        <v>2000</v>
      </c>
      <c r="AQ46" s="1">
        <f t="shared" si="28"/>
        <v>2000</v>
      </c>
      <c r="AR46" s="1">
        <f t="shared" si="28"/>
        <v>2000</v>
      </c>
      <c r="AS46" s="1">
        <f t="shared" si="28"/>
        <v>2000</v>
      </c>
      <c r="AT46" s="1">
        <f t="shared" si="28"/>
        <v>2000</v>
      </c>
      <c r="AU46" s="1">
        <f t="shared" si="28"/>
        <v>2000</v>
      </c>
      <c r="AV46" s="1">
        <f t="shared" si="28"/>
        <v>2000</v>
      </c>
      <c r="AW46" s="1">
        <f t="shared" si="28"/>
        <v>2000</v>
      </c>
      <c r="AX46" s="1">
        <f t="shared" si="28"/>
        <v>2000</v>
      </c>
      <c r="AY46" s="1">
        <f t="shared" si="28"/>
        <v>2000</v>
      </c>
      <c r="AZ46" s="1">
        <f t="shared" si="28"/>
        <v>2000</v>
      </c>
      <c r="BA46" s="1">
        <f t="shared" si="28"/>
        <v>2000</v>
      </c>
      <c r="BB46" s="1">
        <f t="shared" si="28"/>
        <v>2000</v>
      </c>
      <c r="BC46" s="1">
        <f t="shared" si="28"/>
        <v>2000</v>
      </c>
      <c r="BD46" s="1">
        <f t="shared" si="28"/>
        <v>2000</v>
      </c>
      <c r="BE46" s="1">
        <f t="shared" si="28"/>
        <v>2000</v>
      </c>
      <c r="BF46" s="1">
        <f t="shared" si="28"/>
        <v>2000</v>
      </c>
      <c r="BG46" s="1">
        <f t="shared" si="28"/>
        <v>2000</v>
      </c>
      <c r="BH46" s="1">
        <f t="shared" si="28"/>
        <v>2000</v>
      </c>
      <c r="BI46" s="1">
        <f t="shared" si="28"/>
        <v>2000</v>
      </c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</row>
    <row r="47" spans="1:85" x14ac:dyDescent="0.3">
      <c r="A47" s="76" t="s">
        <v>45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</row>
    <row r="48" spans="1:85" x14ac:dyDescent="0.3">
      <c r="A48" s="79" t="s">
        <v>88</v>
      </c>
      <c r="B48" s="1">
        <f t="shared" ref="B48:AG48" si="29">B30*B12</f>
        <v>30000</v>
      </c>
      <c r="C48" s="1">
        <f t="shared" si="29"/>
        <v>30000</v>
      </c>
      <c r="D48" s="1">
        <f t="shared" si="29"/>
        <v>30000</v>
      </c>
      <c r="E48" s="1">
        <f t="shared" si="29"/>
        <v>30000</v>
      </c>
      <c r="F48" s="1">
        <f t="shared" si="29"/>
        <v>30000</v>
      </c>
      <c r="G48" s="1">
        <f t="shared" si="29"/>
        <v>30000</v>
      </c>
      <c r="H48" s="1">
        <f t="shared" si="29"/>
        <v>30000</v>
      </c>
      <c r="I48" s="1">
        <f t="shared" si="29"/>
        <v>30000</v>
      </c>
      <c r="J48" s="1">
        <f t="shared" si="29"/>
        <v>30000</v>
      </c>
      <c r="K48" s="1">
        <f t="shared" si="29"/>
        <v>30000</v>
      </c>
      <c r="L48" s="1">
        <f t="shared" si="29"/>
        <v>30000</v>
      </c>
      <c r="M48" s="1">
        <f t="shared" si="29"/>
        <v>30000</v>
      </c>
      <c r="N48" s="1">
        <f t="shared" si="29"/>
        <v>33000</v>
      </c>
      <c r="O48" s="1">
        <f t="shared" si="29"/>
        <v>33000</v>
      </c>
      <c r="P48" s="1">
        <f t="shared" si="29"/>
        <v>33000</v>
      </c>
      <c r="Q48" s="1">
        <f t="shared" si="29"/>
        <v>33000</v>
      </c>
      <c r="R48" s="1">
        <f t="shared" si="29"/>
        <v>33000</v>
      </c>
      <c r="S48" s="1">
        <f t="shared" si="29"/>
        <v>33000</v>
      </c>
      <c r="T48" s="1">
        <f t="shared" si="29"/>
        <v>33000</v>
      </c>
      <c r="U48" s="1">
        <f t="shared" si="29"/>
        <v>33000</v>
      </c>
      <c r="V48" s="1">
        <f t="shared" si="29"/>
        <v>33000</v>
      </c>
      <c r="W48" s="1">
        <f t="shared" si="29"/>
        <v>33000</v>
      </c>
      <c r="X48" s="1">
        <f t="shared" si="29"/>
        <v>33000</v>
      </c>
      <c r="Y48" s="1">
        <f t="shared" si="29"/>
        <v>33000</v>
      </c>
      <c r="Z48" s="1">
        <f t="shared" si="29"/>
        <v>36300</v>
      </c>
      <c r="AA48" s="1">
        <f t="shared" si="29"/>
        <v>36300</v>
      </c>
      <c r="AB48" s="1">
        <f t="shared" si="29"/>
        <v>36300</v>
      </c>
      <c r="AC48" s="1">
        <f t="shared" si="29"/>
        <v>36300</v>
      </c>
      <c r="AD48" s="1">
        <f t="shared" si="29"/>
        <v>36300</v>
      </c>
      <c r="AE48" s="1">
        <f t="shared" si="29"/>
        <v>36300</v>
      </c>
      <c r="AF48" s="1">
        <f t="shared" si="29"/>
        <v>36300</v>
      </c>
      <c r="AG48" s="1">
        <f t="shared" si="29"/>
        <v>36300</v>
      </c>
      <c r="AH48" s="1">
        <f t="shared" ref="AH48:BI48" si="30">AH30*AH12</f>
        <v>36300</v>
      </c>
      <c r="AI48" s="1">
        <f t="shared" si="30"/>
        <v>36300</v>
      </c>
      <c r="AJ48" s="1">
        <f t="shared" si="30"/>
        <v>36300</v>
      </c>
      <c r="AK48" s="1">
        <f t="shared" si="30"/>
        <v>36300</v>
      </c>
      <c r="AL48" s="1">
        <f t="shared" si="30"/>
        <v>39930</v>
      </c>
      <c r="AM48" s="1">
        <f t="shared" si="30"/>
        <v>39930</v>
      </c>
      <c r="AN48" s="1">
        <f t="shared" si="30"/>
        <v>39930</v>
      </c>
      <c r="AO48" s="1">
        <f t="shared" si="30"/>
        <v>39930</v>
      </c>
      <c r="AP48" s="1">
        <f t="shared" si="30"/>
        <v>39930</v>
      </c>
      <c r="AQ48" s="1">
        <f t="shared" si="30"/>
        <v>39930</v>
      </c>
      <c r="AR48" s="1">
        <f t="shared" si="30"/>
        <v>39930</v>
      </c>
      <c r="AS48" s="1">
        <f t="shared" si="30"/>
        <v>39930</v>
      </c>
      <c r="AT48" s="1">
        <f t="shared" si="30"/>
        <v>39930</v>
      </c>
      <c r="AU48" s="1">
        <f t="shared" si="30"/>
        <v>39930</v>
      </c>
      <c r="AV48" s="1">
        <f t="shared" si="30"/>
        <v>39930</v>
      </c>
      <c r="AW48" s="1">
        <f t="shared" si="30"/>
        <v>39930</v>
      </c>
      <c r="AX48" s="1">
        <f t="shared" si="30"/>
        <v>43923</v>
      </c>
      <c r="AY48" s="1">
        <f t="shared" si="30"/>
        <v>43923</v>
      </c>
      <c r="AZ48" s="1">
        <f t="shared" si="30"/>
        <v>43923</v>
      </c>
      <c r="BA48" s="1">
        <f t="shared" si="30"/>
        <v>43923</v>
      </c>
      <c r="BB48" s="1">
        <f t="shared" si="30"/>
        <v>43923</v>
      </c>
      <c r="BC48" s="1">
        <f t="shared" si="30"/>
        <v>43923</v>
      </c>
      <c r="BD48" s="1">
        <f t="shared" si="30"/>
        <v>43923</v>
      </c>
      <c r="BE48" s="1">
        <f t="shared" si="30"/>
        <v>43923</v>
      </c>
      <c r="BF48" s="1">
        <f t="shared" si="30"/>
        <v>43923</v>
      </c>
      <c r="BG48" s="1">
        <f t="shared" si="30"/>
        <v>43923</v>
      </c>
      <c r="BH48" s="1">
        <f t="shared" si="30"/>
        <v>43923</v>
      </c>
      <c r="BI48" s="1">
        <f t="shared" si="30"/>
        <v>43923</v>
      </c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</row>
    <row r="49" spans="1:85" x14ac:dyDescent="0.3">
      <c r="A49" s="79" t="s">
        <v>87</v>
      </c>
      <c r="B49" s="1">
        <f t="shared" ref="B49:AG49" si="31">B31*B13</f>
        <v>30000</v>
      </c>
      <c r="C49" s="1">
        <f t="shared" si="31"/>
        <v>30000</v>
      </c>
      <c r="D49" s="1">
        <f t="shared" si="31"/>
        <v>30000</v>
      </c>
      <c r="E49" s="1">
        <f t="shared" si="31"/>
        <v>30000</v>
      </c>
      <c r="F49" s="1">
        <f t="shared" si="31"/>
        <v>30000</v>
      </c>
      <c r="G49" s="1">
        <f t="shared" si="31"/>
        <v>30000</v>
      </c>
      <c r="H49" s="1">
        <f t="shared" si="31"/>
        <v>30000</v>
      </c>
      <c r="I49" s="1">
        <f t="shared" si="31"/>
        <v>30000</v>
      </c>
      <c r="J49" s="1">
        <f t="shared" si="31"/>
        <v>30000</v>
      </c>
      <c r="K49" s="1">
        <f t="shared" si="31"/>
        <v>30000</v>
      </c>
      <c r="L49" s="1">
        <f t="shared" si="31"/>
        <v>30000</v>
      </c>
      <c r="M49" s="1">
        <f t="shared" si="31"/>
        <v>30000</v>
      </c>
      <c r="N49" s="1">
        <f t="shared" si="31"/>
        <v>33000</v>
      </c>
      <c r="O49" s="1">
        <f t="shared" si="31"/>
        <v>33000</v>
      </c>
      <c r="P49" s="1">
        <f t="shared" si="31"/>
        <v>33000</v>
      </c>
      <c r="Q49" s="1">
        <f t="shared" si="31"/>
        <v>33000</v>
      </c>
      <c r="R49" s="1">
        <f t="shared" si="31"/>
        <v>33000</v>
      </c>
      <c r="S49" s="1">
        <f t="shared" si="31"/>
        <v>33000</v>
      </c>
      <c r="T49" s="1">
        <f t="shared" si="31"/>
        <v>33000</v>
      </c>
      <c r="U49" s="1">
        <f t="shared" si="31"/>
        <v>33000</v>
      </c>
      <c r="V49" s="1">
        <f t="shared" si="31"/>
        <v>33000</v>
      </c>
      <c r="W49" s="1">
        <f t="shared" si="31"/>
        <v>33000</v>
      </c>
      <c r="X49" s="1">
        <f t="shared" si="31"/>
        <v>33000</v>
      </c>
      <c r="Y49" s="1">
        <f t="shared" si="31"/>
        <v>33000</v>
      </c>
      <c r="Z49" s="1">
        <f t="shared" si="31"/>
        <v>36300</v>
      </c>
      <c r="AA49" s="1">
        <f t="shared" si="31"/>
        <v>36300</v>
      </c>
      <c r="AB49" s="1">
        <f t="shared" si="31"/>
        <v>36300</v>
      </c>
      <c r="AC49" s="1">
        <f t="shared" si="31"/>
        <v>36300</v>
      </c>
      <c r="AD49" s="1">
        <f t="shared" si="31"/>
        <v>36300</v>
      </c>
      <c r="AE49" s="1">
        <f t="shared" si="31"/>
        <v>36300</v>
      </c>
      <c r="AF49" s="1">
        <f t="shared" si="31"/>
        <v>36300</v>
      </c>
      <c r="AG49" s="1">
        <f t="shared" si="31"/>
        <v>36300</v>
      </c>
      <c r="AH49" s="1">
        <f t="shared" ref="AH49:BI49" si="32">AH31*AH13</f>
        <v>36300</v>
      </c>
      <c r="AI49" s="1">
        <f t="shared" si="32"/>
        <v>36300</v>
      </c>
      <c r="AJ49" s="1">
        <f t="shared" si="32"/>
        <v>36300</v>
      </c>
      <c r="AK49" s="1">
        <f t="shared" si="32"/>
        <v>36300</v>
      </c>
      <c r="AL49" s="1">
        <f t="shared" si="32"/>
        <v>39930</v>
      </c>
      <c r="AM49" s="1">
        <f t="shared" si="32"/>
        <v>39930</v>
      </c>
      <c r="AN49" s="1">
        <f t="shared" si="32"/>
        <v>39930</v>
      </c>
      <c r="AO49" s="1">
        <f t="shared" si="32"/>
        <v>39930</v>
      </c>
      <c r="AP49" s="1">
        <f t="shared" si="32"/>
        <v>39930</v>
      </c>
      <c r="AQ49" s="1">
        <f t="shared" si="32"/>
        <v>39930</v>
      </c>
      <c r="AR49" s="1">
        <f t="shared" si="32"/>
        <v>39930</v>
      </c>
      <c r="AS49" s="1">
        <f t="shared" si="32"/>
        <v>39930</v>
      </c>
      <c r="AT49" s="1">
        <f t="shared" si="32"/>
        <v>39930</v>
      </c>
      <c r="AU49" s="1">
        <f t="shared" si="32"/>
        <v>39930</v>
      </c>
      <c r="AV49" s="1">
        <f t="shared" si="32"/>
        <v>39930</v>
      </c>
      <c r="AW49" s="1">
        <f t="shared" si="32"/>
        <v>39930</v>
      </c>
      <c r="AX49" s="1">
        <f t="shared" si="32"/>
        <v>43923</v>
      </c>
      <c r="AY49" s="1">
        <f t="shared" si="32"/>
        <v>43923</v>
      </c>
      <c r="AZ49" s="1">
        <f t="shared" si="32"/>
        <v>43923</v>
      </c>
      <c r="BA49" s="1">
        <f t="shared" si="32"/>
        <v>43923</v>
      </c>
      <c r="BB49" s="1">
        <f t="shared" si="32"/>
        <v>43923</v>
      </c>
      <c r="BC49" s="1">
        <f t="shared" si="32"/>
        <v>43923</v>
      </c>
      <c r="BD49" s="1">
        <f t="shared" si="32"/>
        <v>43923</v>
      </c>
      <c r="BE49" s="1">
        <f t="shared" si="32"/>
        <v>43923</v>
      </c>
      <c r="BF49" s="1">
        <f t="shared" si="32"/>
        <v>43923</v>
      </c>
      <c r="BG49" s="1">
        <f t="shared" si="32"/>
        <v>43923</v>
      </c>
      <c r="BH49" s="1">
        <f t="shared" si="32"/>
        <v>43923</v>
      </c>
      <c r="BI49" s="1">
        <f t="shared" si="32"/>
        <v>43923</v>
      </c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</row>
    <row r="50" spans="1:85" x14ac:dyDescent="0.3">
      <c r="A50" s="79" t="s">
        <v>46</v>
      </c>
      <c r="B50" s="1">
        <f t="shared" ref="B50:AG50" si="33">B32*B14</f>
        <v>4000</v>
      </c>
      <c r="C50" s="1">
        <f t="shared" si="33"/>
        <v>4000</v>
      </c>
      <c r="D50" s="1">
        <f t="shared" si="33"/>
        <v>4000</v>
      </c>
      <c r="E50" s="1">
        <f t="shared" si="33"/>
        <v>4000</v>
      </c>
      <c r="F50" s="1">
        <f t="shared" si="33"/>
        <v>4000</v>
      </c>
      <c r="G50" s="1">
        <f t="shared" si="33"/>
        <v>4000</v>
      </c>
      <c r="H50" s="1">
        <f t="shared" si="33"/>
        <v>4000</v>
      </c>
      <c r="I50" s="1">
        <f t="shared" si="33"/>
        <v>4000</v>
      </c>
      <c r="J50" s="1">
        <f t="shared" si="33"/>
        <v>4000</v>
      </c>
      <c r="K50" s="1">
        <f t="shared" si="33"/>
        <v>4000</v>
      </c>
      <c r="L50" s="1">
        <f t="shared" si="33"/>
        <v>4000</v>
      </c>
      <c r="M50" s="1">
        <f t="shared" si="33"/>
        <v>4000</v>
      </c>
      <c r="N50" s="1">
        <f t="shared" si="33"/>
        <v>4400</v>
      </c>
      <c r="O50" s="1">
        <f t="shared" si="33"/>
        <v>4400</v>
      </c>
      <c r="P50" s="1">
        <f t="shared" si="33"/>
        <v>4400</v>
      </c>
      <c r="Q50" s="1">
        <f t="shared" si="33"/>
        <v>4400</v>
      </c>
      <c r="R50" s="1">
        <f t="shared" si="33"/>
        <v>4400</v>
      </c>
      <c r="S50" s="1">
        <f t="shared" si="33"/>
        <v>4400</v>
      </c>
      <c r="T50" s="1">
        <f t="shared" si="33"/>
        <v>4400</v>
      </c>
      <c r="U50" s="1">
        <f t="shared" si="33"/>
        <v>4400</v>
      </c>
      <c r="V50" s="1">
        <f t="shared" si="33"/>
        <v>4400</v>
      </c>
      <c r="W50" s="1">
        <f t="shared" si="33"/>
        <v>4400</v>
      </c>
      <c r="X50" s="1">
        <f t="shared" si="33"/>
        <v>4400</v>
      </c>
      <c r="Y50" s="1">
        <f t="shared" si="33"/>
        <v>4400</v>
      </c>
      <c r="Z50" s="1">
        <f t="shared" si="33"/>
        <v>9680</v>
      </c>
      <c r="AA50" s="1">
        <f t="shared" si="33"/>
        <v>9680</v>
      </c>
      <c r="AB50" s="1">
        <f t="shared" si="33"/>
        <v>9680</v>
      </c>
      <c r="AC50" s="1">
        <f t="shared" si="33"/>
        <v>9680</v>
      </c>
      <c r="AD50" s="1">
        <f t="shared" si="33"/>
        <v>9680</v>
      </c>
      <c r="AE50" s="1">
        <f t="shared" si="33"/>
        <v>9680</v>
      </c>
      <c r="AF50" s="1">
        <f t="shared" si="33"/>
        <v>9680</v>
      </c>
      <c r="AG50" s="1">
        <f t="shared" si="33"/>
        <v>9680</v>
      </c>
      <c r="AH50" s="1">
        <f t="shared" ref="AH50:BI50" si="34">AH32*AH14</f>
        <v>9680</v>
      </c>
      <c r="AI50" s="1">
        <f t="shared" si="34"/>
        <v>9680</v>
      </c>
      <c r="AJ50" s="1">
        <f t="shared" si="34"/>
        <v>9680</v>
      </c>
      <c r="AK50" s="1">
        <f t="shared" si="34"/>
        <v>9680</v>
      </c>
      <c r="AL50" s="1">
        <f t="shared" si="34"/>
        <v>10648</v>
      </c>
      <c r="AM50" s="1">
        <f t="shared" si="34"/>
        <v>10648</v>
      </c>
      <c r="AN50" s="1">
        <f t="shared" si="34"/>
        <v>10648</v>
      </c>
      <c r="AO50" s="1">
        <f t="shared" si="34"/>
        <v>10648</v>
      </c>
      <c r="AP50" s="1">
        <f t="shared" si="34"/>
        <v>10648</v>
      </c>
      <c r="AQ50" s="1">
        <f t="shared" si="34"/>
        <v>10648</v>
      </c>
      <c r="AR50" s="1">
        <f t="shared" si="34"/>
        <v>10648</v>
      </c>
      <c r="AS50" s="1">
        <f t="shared" si="34"/>
        <v>10648</v>
      </c>
      <c r="AT50" s="1">
        <f t="shared" si="34"/>
        <v>10648</v>
      </c>
      <c r="AU50" s="1">
        <f t="shared" si="34"/>
        <v>10648</v>
      </c>
      <c r="AV50" s="1">
        <f t="shared" si="34"/>
        <v>10648</v>
      </c>
      <c r="AW50" s="1">
        <f t="shared" si="34"/>
        <v>10648</v>
      </c>
      <c r="AX50" s="1">
        <f t="shared" si="34"/>
        <v>11712.800000000001</v>
      </c>
      <c r="AY50" s="1">
        <f t="shared" si="34"/>
        <v>11712.800000000001</v>
      </c>
      <c r="AZ50" s="1">
        <f t="shared" si="34"/>
        <v>11712.800000000001</v>
      </c>
      <c r="BA50" s="1">
        <f t="shared" si="34"/>
        <v>11712.800000000001</v>
      </c>
      <c r="BB50" s="1">
        <f t="shared" si="34"/>
        <v>11712.800000000001</v>
      </c>
      <c r="BC50" s="1">
        <f t="shared" si="34"/>
        <v>11712.800000000001</v>
      </c>
      <c r="BD50" s="1">
        <f t="shared" si="34"/>
        <v>11712.800000000001</v>
      </c>
      <c r="BE50" s="1">
        <f t="shared" si="34"/>
        <v>11712.800000000001</v>
      </c>
      <c r="BF50" s="1">
        <f t="shared" si="34"/>
        <v>11712.800000000001</v>
      </c>
      <c r="BG50" s="1">
        <f t="shared" si="34"/>
        <v>11712.800000000001</v>
      </c>
      <c r="BH50" s="1">
        <f t="shared" si="34"/>
        <v>11712.800000000001</v>
      </c>
      <c r="BI50" s="1">
        <f t="shared" si="34"/>
        <v>11712.800000000001</v>
      </c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</row>
    <row r="51" spans="1:85" x14ac:dyDescent="0.3">
      <c r="A51" s="79" t="s">
        <v>29</v>
      </c>
      <c r="B51" s="1">
        <f t="shared" ref="B51:AG51" si="35">B33*B15</f>
        <v>0</v>
      </c>
      <c r="C51" s="1">
        <f t="shared" si="35"/>
        <v>0</v>
      </c>
      <c r="D51" s="1">
        <f t="shared" si="35"/>
        <v>0</v>
      </c>
      <c r="E51" s="1">
        <f t="shared" si="35"/>
        <v>800</v>
      </c>
      <c r="F51" s="1">
        <f t="shared" si="35"/>
        <v>800</v>
      </c>
      <c r="G51" s="1">
        <f t="shared" si="35"/>
        <v>800</v>
      </c>
      <c r="H51" s="1">
        <f t="shared" si="35"/>
        <v>800</v>
      </c>
      <c r="I51" s="1">
        <f t="shared" si="35"/>
        <v>800</v>
      </c>
      <c r="J51" s="1">
        <f t="shared" si="35"/>
        <v>800</v>
      </c>
      <c r="K51" s="1">
        <f t="shared" si="35"/>
        <v>800</v>
      </c>
      <c r="L51" s="1">
        <f t="shared" si="35"/>
        <v>800</v>
      </c>
      <c r="M51" s="1">
        <f t="shared" si="35"/>
        <v>800</v>
      </c>
      <c r="N51" s="1">
        <f t="shared" si="35"/>
        <v>800</v>
      </c>
      <c r="O51" s="1">
        <f t="shared" si="35"/>
        <v>800</v>
      </c>
      <c r="P51" s="1">
        <f t="shared" si="35"/>
        <v>800</v>
      </c>
      <c r="Q51" s="1">
        <f t="shared" si="35"/>
        <v>800</v>
      </c>
      <c r="R51" s="1">
        <f t="shared" si="35"/>
        <v>800</v>
      </c>
      <c r="S51" s="1">
        <f t="shared" si="35"/>
        <v>800</v>
      </c>
      <c r="T51" s="1">
        <f t="shared" si="35"/>
        <v>800</v>
      </c>
      <c r="U51" s="1">
        <f t="shared" si="35"/>
        <v>800</v>
      </c>
      <c r="V51" s="1">
        <f t="shared" si="35"/>
        <v>800</v>
      </c>
      <c r="W51" s="1">
        <f t="shared" si="35"/>
        <v>800</v>
      </c>
      <c r="X51" s="1">
        <f t="shared" si="35"/>
        <v>800</v>
      </c>
      <c r="Y51" s="1">
        <f t="shared" si="35"/>
        <v>800</v>
      </c>
      <c r="Z51" s="1">
        <f t="shared" si="35"/>
        <v>800</v>
      </c>
      <c r="AA51" s="1">
        <f t="shared" si="35"/>
        <v>800</v>
      </c>
      <c r="AB51" s="1">
        <f t="shared" si="35"/>
        <v>800</v>
      </c>
      <c r="AC51" s="1">
        <f t="shared" si="35"/>
        <v>800</v>
      </c>
      <c r="AD51" s="1">
        <f t="shared" si="35"/>
        <v>800</v>
      </c>
      <c r="AE51" s="1">
        <f t="shared" si="35"/>
        <v>800</v>
      </c>
      <c r="AF51" s="1">
        <f t="shared" si="35"/>
        <v>800</v>
      </c>
      <c r="AG51" s="1">
        <f t="shared" si="35"/>
        <v>800</v>
      </c>
      <c r="AH51" s="1">
        <f t="shared" ref="AH51:BI51" si="36">AH33*AH15</f>
        <v>800</v>
      </c>
      <c r="AI51" s="1">
        <f t="shared" si="36"/>
        <v>800</v>
      </c>
      <c r="AJ51" s="1">
        <f t="shared" si="36"/>
        <v>800</v>
      </c>
      <c r="AK51" s="1">
        <f t="shared" si="36"/>
        <v>800</v>
      </c>
      <c r="AL51" s="1">
        <f t="shared" si="36"/>
        <v>1600</v>
      </c>
      <c r="AM51" s="1">
        <f t="shared" si="36"/>
        <v>1600</v>
      </c>
      <c r="AN51" s="1">
        <f t="shared" si="36"/>
        <v>1600</v>
      </c>
      <c r="AO51" s="1">
        <f t="shared" si="36"/>
        <v>1600</v>
      </c>
      <c r="AP51" s="1">
        <f t="shared" si="36"/>
        <v>1600</v>
      </c>
      <c r="AQ51" s="1">
        <f t="shared" si="36"/>
        <v>1600</v>
      </c>
      <c r="AR51" s="1">
        <f t="shared" si="36"/>
        <v>1600</v>
      </c>
      <c r="AS51" s="1">
        <f t="shared" si="36"/>
        <v>1600</v>
      </c>
      <c r="AT51" s="1">
        <f t="shared" si="36"/>
        <v>1600</v>
      </c>
      <c r="AU51" s="1">
        <f t="shared" si="36"/>
        <v>1600</v>
      </c>
      <c r="AV51" s="1">
        <f t="shared" si="36"/>
        <v>1600</v>
      </c>
      <c r="AW51" s="1">
        <f t="shared" si="36"/>
        <v>1600</v>
      </c>
      <c r="AX51" s="1">
        <f t="shared" si="36"/>
        <v>1600</v>
      </c>
      <c r="AY51" s="1">
        <f t="shared" si="36"/>
        <v>1600</v>
      </c>
      <c r="AZ51" s="1">
        <f t="shared" si="36"/>
        <v>1600</v>
      </c>
      <c r="BA51" s="1">
        <f t="shared" si="36"/>
        <v>1600</v>
      </c>
      <c r="BB51" s="1">
        <f t="shared" si="36"/>
        <v>1600</v>
      </c>
      <c r="BC51" s="1">
        <f t="shared" si="36"/>
        <v>1600</v>
      </c>
      <c r="BD51" s="1">
        <f t="shared" si="36"/>
        <v>1600</v>
      </c>
      <c r="BE51" s="1">
        <f t="shared" si="36"/>
        <v>1600</v>
      </c>
      <c r="BF51" s="1">
        <f t="shared" si="36"/>
        <v>1600</v>
      </c>
      <c r="BG51" s="1">
        <f t="shared" si="36"/>
        <v>1600</v>
      </c>
      <c r="BH51" s="1">
        <f t="shared" si="36"/>
        <v>1600</v>
      </c>
      <c r="BI51" s="1">
        <f t="shared" si="36"/>
        <v>1600</v>
      </c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</row>
    <row r="52" spans="1:85" x14ac:dyDescent="0.3">
      <c r="A52" s="8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</row>
    <row r="53" spans="1:85" x14ac:dyDescent="0.3">
      <c r="A53" s="76" t="s">
        <v>79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</row>
    <row r="54" spans="1:85" x14ac:dyDescent="0.3">
      <c r="A54" s="79" t="s">
        <v>80</v>
      </c>
      <c r="B54" s="1">
        <f t="shared" ref="B54:AG54" si="37">B36*B18</f>
        <v>0</v>
      </c>
      <c r="C54" s="1">
        <f t="shared" si="37"/>
        <v>0</v>
      </c>
      <c r="D54" s="1">
        <f t="shared" si="37"/>
        <v>0</v>
      </c>
      <c r="E54" s="1">
        <f t="shared" si="37"/>
        <v>12000</v>
      </c>
      <c r="F54" s="1">
        <f t="shared" si="37"/>
        <v>24000</v>
      </c>
      <c r="G54" s="1">
        <f t="shared" si="37"/>
        <v>24000</v>
      </c>
      <c r="H54" s="1">
        <f t="shared" si="37"/>
        <v>24000</v>
      </c>
      <c r="I54" s="1">
        <f t="shared" si="37"/>
        <v>24000</v>
      </c>
      <c r="J54" s="1">
        <f t="shared" si="37"/>
        <v>24000</v>
      </c>
      <c r="K54" s="1">
        <f t="shared" si="37"/>
        <v>24000</v>
      </c>
      <c r="L54" s="1">
        <f t="shared" si="37"/>
        <v>24000</v>
      </c>
      <c r="M54" s="1">
        <f t="shared" si="37"/>
        <v>24000</v>
      </c>
      <c r="N54" s="1">
        <f t="shared" si="37"/>
        <v>26400</v>
      </c>
      <c r="O54" s="1">
        <f t="shared" si="37"/>
        <v>26400</v>
      </c>
      <c r="P54" s="1">
        <f t="shared" si="37"/>
        <v>26400</v>
      </c>
      <c r="Q54" s="1">
        <f t="shared" si="37"/>
        <v>26400</v>
      </c>
      <c r="R54" s="1">
        <f t="shared" si="37"/>
        <v>26400</v>
      </c>
      <c r="S54" s="1">
        <f t="shared" si="37"/>
        <v>26400</v>
      </c>
      <c r="T54" s="1">
        <f t="shared" si="37"/>
        <v>26400</v>
      </c>
      <c r="U54" s="1">
        <f t="shared" si="37"/>
        <v>26400</v>
      </c>
      <c r="V54" s="1">
        <f t="shared" si="37"/>
        <v>26400</v>
      </c>
      <c r="W54" s="1">
        <f t="shared" si="37"/>
        <v>26400</v>
      </c>
      <c r="X54" s="1">
        <f t="shared" si="37"/>
        <v>26400</v>
      </c>
      <c r="Y54" s="1">
        <f t="shared" si="37"/>
        <v>26400</v>
      </c>
      <c r="Z54" s="1">
        <f t="shared" si="37"/>
        <v>29040</v>
      </c>
      <c r="AA54" s="1">
        <f t="shared" si="37"/>
        <v>29040</v>
      </c>
      <c r="AB54" s="1">
        <f t="shared" si="37"/>
        <v>29040</v>
      </c>
      <c r="AC54" s="1">
        <f t="shared" si="37"/>
        <v>29040</v>
      </c>
      <c r="AD54" s="1">
        <f t="shared" si="37"/>
        <v>29040</v>
      </c>
      <c r="AE54" s="1">
        <f t="shared" si="37"/>
        <v>29040</v>
      </c>
      <c r="AF54" s="1">
        <f t="shared" si="37"/>
        <v>29040</v>
      </c>
      <c r="AG54" s="1">
        <f t="shared" si="37"/>
        <v>29040</v>
      </c>
      <c r="AH54" s="1">
        <f t="shared" ref="AH54:BI54" si="38">AH36*AH18</f>
        <v>29040</v>
      </c>
      <c r="AI54" s="1">
        <f t="shared" si="38"/>
        <v>29040</v>
      </c>
      <c r="AJ54" s="1">
        <f t="shared" si="38"/>
        <v>29040</v>
      </c>
      <c r="AK54" s="1">
        <f t="shared" si="38"/>
        <v>29040</v>
      </c>
      <c r="AL54" s="1">
        <f t="shared" si="38"/>
        <v>39930</v>
      </c>
      <c r="AM54" s="1">
        <f t="shared" si="38"/>
        <v>39930</v>
      </c>
      <c r="AN54" s="1">
        <f t="shared" si="38"/>
        <v>39930</v>
      </c>
      <c r="AO54" s="1">
        <f t="shared" si="38"/>
        <v>39930</v>
      </c>
      <c r="AP54" s="1">
        <f t="shared" si="38"/>
        <v>39930</v>
      </c>
      <c r="AQ54" s="1">
        <f t="shared" si="38"/>
        <v>39930</v>
      </c>
      <c r="AR54" s="1">
        <f t="shared" si="38"/>
        <v>39930</v>
      </c>
      <c r="AS54" s="1">
        <f t="shared" si="38"/>
        <v>39930</v>
      </c>
      <c r="AT54" s="1">
        <f t="shared" si="38"/>
        <v>39930</v>
      </c>
      <c r="AU54" s="1">
        <f t="shared" si="38"/>
        <v>39930</v>
      </c>
      <c r="AV54" s="1">
        <f t="shared" si="38"/>
        <v>39930</v>
      </c>
      <c r="AW54" s="1">
        <f t="shared" si="38"/>
        <v>39930</v>
      </c>
      <c r="AX54" s="1">
        <f t="shared" si="38"/>
        <v>43923.000000000007</v>
      </c>
      <c r="AY54" s="1">
        <f t="shared" si="38"/>
        <v>43923.000000000007</v>
      </c>
      <c r="AZ54" s="1">
        <f t="shared" si="38"/>
        <v>43923.000000000007</v>
      </c>
      <c r="BA54" s="1">
        <f t="shared" si="38"/>
        <v>43923.000000000007</v>
      </c>
      <c r="BB54" s="1">
        <f t="shared" si="38"/>
        <v>43923.000000000007</v>
      </c>
      <c r="BC54" s="1">
        <f t="shared" si="38"/>
        <v>43923.000000000007</v>
      </c>
      <c r="BD54" s="1">
        <f t="shared" si="38"/>
        <v>43923.000000000007</v>
      </c>
      <c r="BE54" s="1">
        <f t="shared" si="38"/>
        <v>43923.000000000007</v>
      </c>
      <c r="BF54" s="1">
        <f t="shared" si="38"/>
        <v>43923.000000000007</v>
      </c>
      <c r="BG54" s="1">
        <f t="shared" si="38"/>
        <v>43923.000000000007</v>
      </c>
      <c r="BH54" s="1">
        <f t="shared" si="38"/>
        <v>43923.000000000007</v>
      </c>
      <c r="BI54" s="1">
        <f t="shared" si="38"/>
        <v>43923.000000000007</v>
      </c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</row>
    <row r="55" spans="1:85" x14ac:dyDescent="0.3">
      <c r="A55" s="79" t="s">
        <v>81</v>
      </c>
      <c r="B55" s="1">
        <f t="shared" ref="B55:AG55" si="39">B37*B19</f>
        <v>0</v>
      </c>
      <c r="C55" s="1">
        <f t="shared" si="39"/>
        <v>0</v>
      </c>
      <c r="D55" s="1">
        <f t="shared" si="39"/>
        <v>0</v>
      </c>
      <c r="E55" s="1">
        <f t="shared" si="39"/>
        <v>0</v>
      </c>
      <c r="F55" s="1">
        <f t="shared" si="39"/>
        <v>9000</v>
      </c>
      <c r="G55" s="1">
        <f t="shared" si="39"/>
        <v>9000</v>
      </c>
      <c r="H55" s="1">
        <f t="shared" si="39"/>
        <v>9000</v>
      </c>
      <c r="I55" s="1">
        <f t="shared" si="39"/>
        <v>9000</v>
      </c>
      <c r="J55" s="1">
        <f t="shared" si="39"/>
        <v>9000</v>
      </c>
      <c r="K55" s="1">
        <f t="shared" si="39"/>
        <v>9000</v>
      </c>
      <c r="L55" s="1">
        <f t="shared" si="39"/>
        <v>9000</v>
      </c>
      <c r="M55" s="1">
        <f t="shared" si="39"/>
        <v>9000</v>
      </c>
      <c r="N55" s="1">
        <f t="shared" si="39"/>
        <v>9900.0000000000018</v>
      </c>
      <c r="O55" s="1">
        <f t="shared" si="39"/>
        <v>9900.0000000000018</v>
      </c>
      <c r="P55" s="1">
        <f t="shared" si="39"/>
        <v>9900.0000000000018</v>
      </c>
      <c r="Q55" s="1">
        <f t="shared" si="39"/>
        <v>9900.0000000000018</v>
      </c>
      <c r="R55" s="1">
        <f t="shared" si="39"/>
        <v>9900.0000000000018</v>
      </c>
      <c r="S55" s="1">
        <f t="shared" si="39"/>
        <v>9900.0000000000018</v>
      </c>
      <c r="T55" s="1">
        <f t="shared" si="39"/>
        <v>9900.0000000000018</v>
      </c>
      <c r="U55" s="1">
        <f t="shared" si="39"/>
        <v>9900.0000000000018</v>
      </c>
      <c r="V55" s="1">
        <f t="shared" si="39"/>
        <v>9900.0000000000018</v>
      </c>
      <c r="W55" s="1">
        <f t="shared" si="39"/>
        <v>9900.0000000000018</v>
      </c>
      <c r="X55" s="1">
        <f t="shared" si="39"/>
        <v>9900.0000000000018</v>
      </c>
      <c r="Y55" s="1">
        <f t="shared" si="39"/>
        <v>9900.0000000000018</v>
      </c>
      <c r="Z55" s="1">
        <f t="shared" si="39"/>
        <v>10890.000000000004</v>
      </c>
      <c r="AA55" s="1">
        <f t="shared" si="39"/>
        <v>10890.000000000004</v>
      </c>
      <c r="AB55" s="1">
        <f t="shared" si="39"/>
        <v>10890.000000000004</v>
      </c>
      <c r="AC55" s="1">
        <f t="shared" si="39"/>
        <v>10890.000000000004</v>
      </c>
      <c r="AD55" s="1">
        <f t="shared" si="39"/>
        <v>10890.000000000004</v>
      </c>
      <c r="AE55" s="1">
        <f t="shared" si="39"/>
        <v>10890.000000000004</v>
      </c>
      <c r="AF55" s="1">
        <f t="shared" si="39"/>
        <v>10890.000000000004</v>
      </c>
      <c r="AG55" s="1">
        <f t="shared" si="39"/>
        <v>10890.000000000004</v>
      </c>
      <c r="AH55" s="1">
        <f t="shared" ref="AH55:BI55" si="40">AH37*AH19</f>
        <v>10890.000000000004</v>
      </c>
      <c r="AI55" s="1">
        <f t="shared" si="40"/>
        <v>10890.000000000004</v>
      </c>
      <c r="AJ55" s="1">
        <f t="shared" si="40"/>
        <v>10890.000000000004</v>
      </c>
      <c r="AK55" s="1">
        <f t="shared" si="40"/>
        <v>10890.000000000004</v>
      </c>
      <c r="AL55" s="1">
        <f t="shared" si="40"/>
        <v>11979.000000000004</v>
      </c>
      <c r="AM55" s="1">
        <f t="shared" si="40"/>
        <v>11979.000000000004</v>
      </c>
      <c r="AN55" s="1">
        <f t="shared" si="40"/>
        <v>11979.000000000004</v>
      </c>
      <c r="AO55" s="1">
        <f t="shared" si="40"/>
        <v>11979.000000000004</v>
      </c>
      <c r="AP55" s="1">
        <f t="shared" si="40"/>
        <v>11979.000000000004</v>
      </c>
      <c r="AQ55" s="1">
        <f t="shared" si="40"/>
        <v>11979.000000000004</v>
      </c>
      <c r="AR55" s="1">
        <f t="shared" si="40"/>
        <v>11979.000000000004</v>
      </c>
      <c r="AS55" s="1">
        <f t="shared" si="40"/>
        <v>11979.000000000004</v>
      </c>
      <c r="AT55" s="1">
        <f t="shared" si="40"/>
        <v>11979.000000000004</v>
      </c>
      <c r="AU55" s="1">
        <f t="shared" si="40"/>
        <v>11979.000000000004</v>
      </c>
      <c r="AV55" s="1">
        <f t="shared" si="40"/>
        <v>11979.000000000004</v>
      </c>
      <c r="AW55" s="1">
        <f t="shared" si="40"/>
        <v>11979.000000000004</v>
      </c>
      <c r="AX55" s="1">
        <f t="shared" si="40"/>
        <v>13176.900000000005</v>
      </c>
      <c r="AY55" s="1">
        <f t="shared" si="40"/>
        <v>13176.900000000005</v>
      </c>
      <c r="AZ55" s="1">
        <f t="shared" si="40"/>
        <v>13176.900000000005</v>
      </c>
      <c r="BA55" s="1">
        <f t="shared" si="40"/>
        <v>13176.900000000005</v>
      </c>
      <c r="BB55" s="1">
        <f t="shared" si="40"/>
        <v>13176.900000000005</v>
      </c>
      <c r="BC55" s="1">
        <f t="shared" si="40"/>
        <v>13176.900000000005</v>
      </c>
      <c r="BD55" s="1">
        <f t="shared" si="40"/>
        <v>13176.900000000005</v>
      </c>
      <c r="BE55" s="1">
        <f t="shared" si="40"/>
        <v>13176.900000000005</v>
      </c>
      <c r="BF55" s="1">
        <f t="shared" si="40"/>
        <v>13176.900000000005</v>
      </c>
      <c r="BG55" s="1">
        <f t="shared" si="40"/>
        <v>13176.900000000005</v>
      </c>
      <c r="BH55" s="1">
        <f t="shared" si="40"/>
        <v>13176.900000000005</v>
      </c>
      <c r="BI55" s="1">
        <f t="shared" si="40"/>
        <v>13176.900000000005</v>
      </c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</row>
    <row r="56" spans="1:85" x14ac:dyDescent="0.3">
      <c r="A56" s="79" t="s">
        <v>82</v>
      </c>
      <c r="B56" s="1">
        <f t="shared" ref="B56:AG56" si="41">B38*B20</f>
        <v>0</v>
      </c>
      <c r="C56" s="1">
        <f t="shared" si="41"/>
        <v>0</v>
      </c>
      <c r="D56" s="1">
        <f t="shared" si="41"/>
        <v>0</v>
      </c>
      <c r="E56" s="1">
        <f t="shared" si="41"/>
        <v>4800</v>
      </c>
      <c r="F56" s="1">
        <f t="shared" si="41"/>
        <v>4800</v>
      </c>
      <c r="G56" s="1">
        <f t="shared" si="41"/>
        <v>4800</v>
      </c>
      <c r="H56" s="1">
        <f t="shared" si="41"/>
        <v>4800</v>
      </c>
      <c r="I56" s="1">
        <f t="shared" si="41"/>
        <v>4800</v>
      </c>
      <c r="J56" s="1">
        <f t="shared" si="41"/>
        <v>4800</v>
      </c>
      <c r="K56" s="1">
        <f t="shared" si="41"/>
        <v>4800</v>
      </c>
      <c r="L56" s="1">
        <f t="shared" si="41"/>
        <v>4800</v>
      </c>
      <c r="M56" s="1">
        <f t="shared" si="41"/>
        <v>4800</v>
      </c>
      <c r="N56" s="1">
        <f t="shared" si="41"/>
        <v>5280.0000000000009</v>
      </c>
      <c r="O56" s="1">
        <f t="shared" si="41"/>
        <v>5280.0000000000009</v>
      </c>
      <c r="P56" s="1">
        <f t="shared" si="41"/>
        <v>5280.0000000000009</v>
      </c>
      <c r="Q56" s="1">
        <f t="shared" si="41"/>
        <v>5280.0000000000009</v>
      </c>
      <c r="R56" s="1">
        <f t="shared" si="41"/>
        <v>5280.0000000000009</v>
      </c>
      <c r="S56" s="1">
        <f t="shared" si="41"/>
        <v>5280.0000000000009</v>
      </c>
      <c r="T56" s="1">
        <f t="shared" si="41"/>
        <v>5280.0000000000009</v>
      </c>
      <c r="U56" s="1">
        <f t="shared" si="41"/>
        <v>5280.0000000000009</v>
      </c>
      <c r="V56" s="1">
        <f t="shared" si="41"/>
        <v>5280.0000000000009</v>
      </c>
      <c r="W56" s="1">
        <f t="shared" si="41"/>
        <v>5280.0000000000009</v>
      </c>
      <c r="X56" s="1">
        <f t="shared" si="41"/>
        <v>5280.0000000000009</v>
      </c>
      <c r="Y56" s="1">
        <f t="shared" si="41"/>
        <v>5280.0000000000009</v>
      </c>
      <c r="Z56" s="1">
        <f t="shared" si="41"/>
        <v>5808.0000000000018</v>
      </c>
      <c r="AA56" s="1">
        <f t="shared" si="41"/>
        <v>5808.0000000000018</v>
      </c>
      <c r="AB56" s="1">
        <f t="shared" si="41"/>
        <v>5808.0000000000018</v>
      </c>
      <c r="AC56" s="1">
        <f t="shared" si="41"/>
        <v>5808.0000000000018</v>
      </c>
      <c r="AD56" s="1">
        <f t="shared" si="41"/>
        <v>5808.0000000000018</v>
      </c>
      <c r="AE56" s="1">
        <f t="shared" si="41"/>
        <v>5808.0000000000018</v>
      </c>
      <c r="AF56" s="1">
        <f t="shared" si="41"/>
        <v>5808.0000000000018</v>
      </c>
      <c r="AG56" s="1">
        <f t="shared" si="41"/>
        <v>5808.0000000000018</v>
      </c>
      <c r="AH56" s="1">
        <f t="shared" ref="AH56:BI56" si="42">AH38*AH20</f>
        <v>5808.0000000000018</v>
      </c>
      <c r="AI56" s="1">
        <f t="shared" si="42"/>
        <v>5808.0000000000018</v>
      </c>
      <c r="AJ56" s="1">
        <f t="shared" si="42"/>
        <v>5808.0000000000018</v>
      </c>
      <c r="AK56" s="1">
        <f t="shared" si="42"/>
        <v>5808.0000000000018</v>
      </c>
      <c r="AL56" s="1">
        <f t="shared" si="42"/>
        <v>6388.8000000000029</v>
      </c>
      <c r="AM56" s="1">
        <f t="shared" si="42"/>
        <v>6388.8000000000029</v>
      </c>
      <c r="AN56" s="1">
        <f t="shared" si="42"/>
        <v>6388.8000000000029</v>
      </c>
      <c r="AO56" s="1">
        <f t="shared" si="42"/>
        <v>6388.8000000000029</v>
      </c>
      <c r="AP56" s="1">
        <f t="shared" si="42"/>
        <v>6388.8000000000029</v>
      </c>
      <c r="AQ56" s="1">
        <f t="shared" si="42"/>
        <v>6388.8000000000029</v>
      </c>
      <c r="AR56" s="1">
        <f t="shared" si="42"/>
        <v>6388.8000000000029</v>
      </c>
      <c r="AS56" s="1">
        <f t="shared" si="42"/>
        <v>6388.8000000000029</v>
      </c>
      <c r="AT56" s="1">
        <f t="shared" si="42"/>
        <v>6388.8000000000029</v>
      </c>
      <c r="AU56" s="1">
        <f t="shared" si="42"/>
        <v>6388.8000000000029</v>
      </c>
      <c r="AV56" s="1">
        <f t="shared" si="42"/>
        <v>6388.8000000000029</v>
      </c>
      <c r="AW56" s="1">
        <f t="shared" si="42"/>
        <v>6388.8000000000029</v>
      </c>
      <c r="AX56" s="1">
        <f t="shared" si="42"/>
        <v>7027.6800000000039</v>
      </c>
      <c r="AY56" s="1">
        <f t="shared" si="42"/>
        <v>7027.6800000000039</v>
      </c>
      <c r="AZ56" s="1">
        <f t="shared" si="42"/>
        <v>7027.6800000000039</v>
      </c>
      <c r="BA56" s="1">
        <f t="shared" si="42"/>
        <v>7027.6800000000039</v>
      </c>
      <c r="BB56" s="1">
        <f t="shared" si="42"/>
        <v>7027.6800000000039</v>
      </c>
      <c r="BC56" s="1">
        <f t="shared" si="42"/>
        <v>7027.6800000000039</v>
      </c>
      <c r="BD56" s="1">
        <f t="shared" si="42"/>
        <v>7027.6800000000039</v>
      </c>
      <c r="BE56" s="1">
        <f t="shared" si="42"/>
        <v>7027.6800000000039</v>
      </c>
      <c r="BF56" s="1">
        <f t="shared" si="42"/>
        <v>7027.6800000000039</v>
      </c>
      <c r="BG56" s="1">
        <f t="shared" si="42"/>
        <v>7027.6800000000039</v>
      </c>
      <c r="BH56" s="1">
        <f t="shared" si="42"/>
        <v>7027.6800000000039</v>
      </c>
      <c r="BI56" s="1">
        <f t="shared" si="42"/>
        <v>7027.6800000000039</v>
      </c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</row>
    <row r="57" spans="1:85" x14ac:dyDescent="0.3">
      <c r="A57" s="79" t="s">
        <v>83</v>
      </c>
      <c r="B57" s="1">
        <f t="shared" ref="B57:AG57" si="43">B39*B21</f>
        <v>0</v>
      </c>
      <c r="C57" s="1">
        <f t="shared" si="43"/>
        <v>0</v>
      </c>
      <c r="D57" s="1">
        <f t="shared" si="43"/>
        <v>0</v>
      </c>
      <c r="E57" s="1">
        <f t="shared" si="43"/>
        <v>12000</v>
      </c>
      <c r="F57" s="1">
        <f t="shared" si="43"/>
        <v>12000</v>
      </c>
      <c r="G57" s="1">
        <f t="shared" si="43"/>
        <v>12000</v>
      </c>
      <c r="H57" s="1">
        <f t="shared" si="43"/>
        <v>12000</v>
      </c>
      <c r="I57" s="1">
        <f t="shared" si="43"/>
        <v>12000</v>
      </c>
      <c r="J57" s="1">
        <f t="shared" si="43"/>
        <v>12000</v>
      </c>
      <c r="K57" s="1">
        <f t="shared" si="43"/>
        <v>12000</v>
      </c>
      <c r="L57" s="1">
        <f t="shared" si="43"/>
        <v>12000</v>
      </c>
      <c r="M57" s="1">
        <f t="shared" si="43"/>
        <v>12000</v>
      </c>
      <c r="N57" s="1">
        <f t="shared" si="43"/>
        <v>13200</v>
      </c>
      <c r="O57" s="1">
        <f t="shared" si="43"/>
        <v>13200</v>
      </c>
      <c r="P57" s="1">
        <f t="shared" si="43"/>
        <v>13200</v>
      </c>
      <c r="Q57" s="1">
        <f t="shared" si="43"/>
        <v>13200</v>
      </c>
      <c r="R57" s="1">
        <f t="shared" si="43"/>
        <v>13200</v>
      </c>
      <c r="S57" s="1">
        <f t="shared" si="43"/>
        <v>13200</v>
      </c>
      <c r="T57" s="1">
        <f t="shared" si="43"/>
        <v>13200</v>
      </c>
      <c r="U57" s="1">
        <f t="shared" si="43"/>
        <v>13200</v>
      </c>
      <c r="V57" s="1">
        <f t="shared" si="43"/>
        <v>13200</v>
      </c>
      <c r="W57" s="1">
        <f t="shared" si="43"/>
        <v>13200</v>
      </c>
      <c r="X57" s="1">
        <f t="shared" si="43"/>
        <v>13200</v>
      </c>
      <c r="Y57" s="1">
        <f t="shared" si="43"/>
        <v>13200</v>
      </c>
      <c r="Z57" s="1">
        <f t="shared" si="43"/>
        <v>14520</v>
      </c>
      <c r="AA57" s="1">
        <f t="shared" si="43"/>
        <v>14520</v>
      </c>
      <c r="AB57" s="1">
        <f t="shared" si="43"/>
        <v>14520</v>
      </c>
      <c r="AC57" s="1">
        <f t="shared" si="43"/>
        <v>14520</v>
      </c>
      <c r="AD57" s="1">
        <f t="shared" si="43"/>
        <v>14520</v>
      </c>
      <c r="AE57" s="1">
        <f t="shared" si="43"/>
        <v>14520</v>
      </c>
      <c r="AF57" s="1">
        <f t="shared" si="43"/>
        <v>14520</v>
      </c>
      <c r="AG57" s="1">
        <f t="shared" si="43"/>
        <v>14520</v>
      </c>
      <c r="AH57" s="1">
        <f t="shared" ref="AH57:BI57" si="44">AH39*AH21</f>
        <v>14520</v>
      </c>
      <c r="AI57" s="1">
        <f t="shared" si="44"/>
        <v>14520</v>
      </c>
      <c r="AJ57" s="1">
        <f t="shared" si="44"/>
        <v>14520</v>
      </c>
      <c r="AK57" s="1">
        <f t="shared" si="44"/>
        <v>14520</v>
      </c>
      <c r="AL57" s="1">
        <f t="shared" si="44"/>
        <v>15972</v>
      </c>
      <c r="AM57" s="1">
        <f t="shared" si="44"/>
        <v>15972</v>
      </c>
      <c r="AN57" s="1">
        <f t="shared" si="44"/>
        <v>15972</v>
      </c>
      <c r="AO57" s="1">
        <f t="shared" si="44"/>
        <v>15972</v>
      </c>
      <c r="AP57" s="1">
        <f t="shared" si="44"/>
        <v>15972</v>
      </c>
      <c r="AQ57" s="1">
        <f t="shared" si="44"/>
        <v>15972</v>
      </c>
      <c r="AR57" s="1">
        <f t="shared" si="44"/>
        <v>15972</v>
      </c>
      <c r="AS57" s="1">
        <f t="shared" si="44"/>
        <v>15972</v>
      </c>
      <c r="AT57" s="1">
        <f t="shared" si="44"/>
        <v>15972</v>
      </c>
      <c r="AU57" s="1">
        <f t="shared" si="44"/>
        <v>15972</v>
      </c>
      <c r="AV57" s="1">
        <f t="shared" si="44"/>
        <v>15972</v>
      </c>
      <c r="AW57" s="1">
        <f t="shared" si="44"/>
        <v>15972</v>
      </c>
      <c r="AX57" s="1">
        <f t="shared" si="44"/>
        <v>17569.2</v>
      </c>
      <c r="AY57" s="1">
        <f t="shared" si="44"/>
        <v>17569.2</v>
      </c>
      <c r="AZ57" s="1">
        <f t="shared" si="44"/>
        <v>17569.2</v>
      </c>
      <c r="BA57" s="1">
        <f t="shared" si="44"/>
        <v>17569.2</v>
      </c>
      <c r="BB57" s="1">
        <f t="shared" si="44"/>
        <v>17569.2</v>
      </c>
      <c r="BC57" s="1">
        <f t="shared" si="44"/>
        <v>17569.2</v>
      </c>
      <c r="BD57" s="1">
        <f t="shared" si="44"/>
        <v>17569.2</v>
      </c>
      <c r="BE57" s="1">
        <f t="shared" si="44"/>
        <v>17569.2</v>
      </c>
      <c r="BF57" s="1">
        <f t="shared" si="44"/>
        <v>17569.2</v>
      </c>
      <c r="BG57" s="1">
        <f t="shared" si="44"/>
        <v>17569.2</v>
      </c>
      <c r="BH57" s="1">
        <f t="shared" si="44"/>
        <v>17569.2</v>
      </c>
      <c r="BI57" s="1">
        <f t="shared" si="44"/>
        <v>17569.2</v>
      </c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</row>
    <row r="58" spans="1:85" x14ac:dyDescent="0.3">
      <c r="A58" s="79" t="s">
        <v>84</v>
      </c>
      <c r="B58" s="1">
        <f t="shared" ref="B58:AG58" si="45">B40*B22</f>
        <v>0</v>
      </c>
      <c r="C58" s="1">
        <f t="shared" si="45"/>
        <v>0</v>
      </c>
      <c r="D58" s="1">
        <f t="shared" si="45"/>
        <v>6600</v>
      </c>
      <c r="E58" s="1">
        <f t="shared" si="45"/>
        <v>6600</v>
      </c>
      <c r="F58" s="1">
        <f t="shared" si="45"/>
        <v>6600</v>
      </c>
      <c r="G58" s="1">
        <f t="shared" si="45"/>
        <v>6600</v>
      </c>
      <c r="H58" s="1">
        <f t="shared" si="45"/>
        <v>6600</v>
      </c>
      <c r="I58" s="1">
        <f t="shared" si="45"/>
        <v>6600</v>
      </c>
      <c r="J58" s="1">
        <f t="shared" si="45"/>
        <v>6600</v>
      </c>
      <c r="K58" s="1">
        <f t="shared" si="45"/>
        <v>6600</v>
      </c>
      <c r="L58" s="1">
        <f t="shared" si="45"/>
        <v>6600</v>
      </c>
      <c r="M58" s="1">
        <f t="shared" si="45"/>
        <v>6600</v>
      </c>
      <c r="N58" s="1">
        <f t="shared" si="45"/>
        <v>7260.0000000000009</v>
      </c>
      <c r="O58" s="1">
        <f t="shared" si="45"/>
        <v>7260.0000000000009</v>
      </c>
      <c r="P58" s="1">
        <f t="shared" si="45"/>
        <v>7260.0000000000009</v>
      </c>
      <c r="Q58" s="1">
        <f t="shared" si="45"/>
        <v>7260.0000000000009</v>
      </c>
      <c r="R58" s="1">
        <f t="shared" si="45"/>
        <v>7260.0000000000009</v>
      </c>
      <c r="S58" s="1">
        <f t="shared" si="45"/>
        <v>7260.0000000000009</v>
      </c>
      <c r="T58" s="1">
        <f t="shared" si="45"/>
        <v>7260.0000000000009</v>
      </c>
      <c r="U58" s="1">
        <f t="shared" si="45"/>
        <v>7260.0000000000009</v>
      </c>
      <c r="V58" s="1">
        <f t="shared" si="45"/>
        <v>7260.0000000000009</v>
      </c>
      <c r="W58" s="1">
        <f t="shared" si="45"/>
        <v>7260.0000000000009</v>
      </c>
      <c r="X58" s="1">
        <f t="shared" si="45"/>
        <v>7260.0000000000009</v>
      </c>
      <c r="Y58" s="1">
        <f t="shared" si="45"/>
        <v>7260.0000000000009</v>
      </c>
      <c r="Z58" s="1">
        <f t="shared" si="45"/>
        <v>15972.000000000004</v>
      </c>
      <c r="AA58" s="1">
        <f t="shared" si="45"/>
        <v>15972.000000000004</v>
      </c>
      <c r="AB58" s="1">
        <f t="shared" si="45"/>
        <v>15972.000000000004</v>
      </c>
      <c r="AC58" s="1">
        <f t="shared" si="45"/>
        <v>15972.000000000004</v>
      </c>
      <c r="AD58" s="1">
        <f t="shared" si="45"/>
        <v>15972.000000000004</v>
      </c>
      <c r="AE58" s="1">
        <f t="shared" si="45"/>
        <v>15972.000000000004</v>
      </c>
      <c r="AF58" s="1">
        <f t="shared" si="45"/>
        <v>15972.000000000004</v>
      </c>
      <c r="AG58" s="1">
        <f t="shared" si="45"/>
        <v>15972.000000000004</v>
      </c>
      <c r="AH58" s="1">
        <f t="shared" ref="AH58:BI58" si="46">AH40*AH22</f>
        <v>15972.000000000004</v>
      </c>
      <c r="AI58" s="1">
        <f t="shared" si="46"/>
        <v>15972.000000000004</v>
      </c>
      <c r="AJ58" s="1">
        <f t="shared" si="46"/>
        <v>15972.000000000004</v>
      </c>
      <c r="AK58" s="1">
        <f t="shared" si="46"/>
        <v>15972.000000000004</v>
      </c>
      <c r="AL58" s="1">
        <f t="shared" si="46"/>
        <v>17569.200000000004</v>
      </c>
      <c r="AM58" s="1">
        <f t="shared" si="46"/>
        <v>17569.200000000004</v>
      </c>
      <c r="AN58" s="1">
        <f t="shared" si="46"/>
        <v>17569.200000000004</v>
      </c>
      <c r="AO58" s="1">
        <f t="shared" si="46"/>
        <v>17569.200000000004</v>
      </c>
      <c r="AP58" s="1">
        <f t="shared" si="46"/>
        <v>17569.200000000004</v>
      </c>
      <c r="AQ58" s="1">
        <f t="shared" si="46"/>
        <v>17569.200000000004</v>
      </c>
      <c r="AR58" s="1">
        <f t="shared" si="46"/>
        <v>17569.200000000004</v>
      </c>
      <c r="AS58" s="1">
        <f t="shared" si="46"/>
        <v>17569.200000000004</v>
      </c>
      <c r="AT58" s="1">
        <f t="shared" si="46"/>
        <v>17569.200000000004</v>
      </c>
      <c r="AU58" s="1">
        <f t="shared" si="46"/>
        <v>17569.200000000004</v>
      </c>
      <c r="AV58" s="1">
        <f t="shared" si="46"/>
        <v>17569.200000000004</v>
      </c>
      <c r="AW58" s="1">
        <f t="shared" si="46"/>
        <v>17569.200000000004</v>
      </c>
      <c r="AX58" s="1">
        <f t="shared" si="46"/>
        <v>19326.120000000006</v>
      </c>
      <c r="AY58" s="1">
        <f t="shared" si="46"/>
        <v>19326.120000000006</v>
      </c>
      <c r="AZ58" s="1">
        <f t="shared" si="46"/>
        <v>19326.120000000006</v>
      </c>
      <c r="BA58" s="1">
        <f t="shared" si="46"/>
        <v>19326.120000000006</v>
      </c>
      <c r="BB58" s="1">
        <f t="shared" si="46"/>
        <v>19326.120000000006</v>
      </c>
      <c r="BC58" s="1">
        <f t="shared" si="46"/>
        <v>19326.120000000006</v>
      </c>
      <c r="BD58" s="1">
        <f t="shared" si="46"/>
        <v>19326.120000000006</v>
      </c>
      <c r="BE58" s="1">
        <f t="shared" si="46"/>
        <v>19326.120000000006</v>
      </c>
      <c r="BF58" s="1">
        <f t="shared" si="46"/>
        <v>19326.120000000006</v>
      </c>
      <c r="BG58" s="1">
        <f t="shared" si="46"/>
        <v>19326.120000000006</v>
      </c>
      <c r="BH58" s="1">
        <f t="shared" si="46"/>
        <v>19326.120000000006</v>
      </c>
      <c r="BI58" s="1">
        <f t="shared" si="46"/>
        <v>19326.120000000006</v>
      </c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</row>
    <row r="59" spans="1:85" x14ac:dyDescent="0.3">
      <c r="A59" s="79" t="s">
        <v>85</v>
      </c>
      <c r="B59" s="1">
        <f t="shared" ref="B59:AG59" si="47">B41*B23</f>
        <v>0</v>
      </c>
      <c r="C59" s="1">
        <f t="shared" si="47"/>
        <v>0</v>
      </c>
      <c r="D59" s="1">
        <f t="shared" si="47"/>
        <v>6600</v>
      </c>
      <c r="E59" s="1">
        <f t="shared" si="47"/>
        <v>6600</v>
      </c>
      <c r="F59" s="1">
        <f t="shared" si="47"/>
        <v>6600</v>
      </c>
      <c r="G59" s="1">
        <f t="shared" si="47"/>
        <v>6600</v>
      </c>
      <c r="H59" s="1">
        <f t="shared" si="47"/>
        <v>6600</v>
      </c>
      <c r="I59" s="1">
        <f t="shared" si="47"/>
        <v>6600</v>
      </c>
      <c r="J59" s="1">
        <f t="shared" si="47"/>
        <v>6600</v>
      </c>
      <c r="K59" s="1">
        <f t="shared" si="47"/>
        <v>6600</v>
      </c>
      <c r="L59" s="1">
        <f t="shared" si="47"/>
        <v>6600</v>
      </c>
      <c r="M59" s="1">
        <f t="shared" si="47"/>
        <v>6600</v>
      </c>
      <c r="N59" s="1">
        <f t="shared" si="47"/>
        <v>7260.0000000000009</v>
      </c>
      <c r="O59" s="1">
        <f t="shared" si="47"/>
        <v>7260.0000000000009</v>
      </c>
      <c r="P59" s="1">
        <f t="shared" si="47"/>
        <v>7260.0000000000009</v>
      </c>
      <c r="Q59" s="1">
        <f t="shared" si="47"/>
        <v>7260.0000000000009</v>
      </c>
      <c r="R59" s="1">
        <f t="shared" si="47"/>
        <v>7260.0000000000009</v>
      </c>
      <c r="S59" s="1">
        <f t="shared" si="47"/>
        <v>7260.0000000000009</v>
      </c>
      <c r="T59" s="1">
        <f t="shared" si="47"/>
        <v>7260.0000000000009</v>
      </c>
      <c r="U59" s="1">
        <f t="shared" si="47"/>
        <v>7260.0000000000009</v>
      </c>
      <c r="V59" s="1">
        <f t="shared" si="47"/>
        <v>7260.0000000000009</v>
      </c>
      <c r="W59" s="1">
        <f t="shared" si="47"/>
        <v>7260.0000000000009</v>
      </c>
      <c r="X59" s="1">
        <f t="shared" si="47"/>
        <v>7260.0000000000009</v>
      </c>
      <c r="Y59" s="1">
        <f t="shared" si="47"/>
        <v>7260.0000000000009</v>
      </c>
      <c r="Z59" s="1">
        <f t="shared" si="47"/>
        <v>7986.0000000000018</v>
      </c>
      <c r="AA59" s="1">
        <f t="shared" si="47"/>
        <v>7986.0000000000018</v>
      </c>
      <c r="AB59" s="1">
        <f t="shared" si="47"/>
        <v>7986.0000000000018</v>
      </c>
      <c r="AC59" s="1">
        <f t="shared" si="47"/>
        <v>7986.0000000000018</v>
      </c>
      <c r="AD59" s="1">
        <f t="shared" si="47"/>
        <v>7986.0000000000018</v>
      </c>
      <c r="AE59" s="1">
        <f t="shared" si="47"/>
        <v>7986.0000000000018</v>
      </c>
      <c r="AF59" s="1">
        <f t="shared" si="47"/>
        <v>7986.0000000000018</v>
      </c>
      <c r="AG59" s="1">
        <f t="shared" si="47"/>
        <v>7986.0000000000018</v>
      </c>
      <c r="AH59" s="1">
        <f t="shared" ref="AH59:BI59" si="48">AH41*AH23</f>
        <v>7986.0000000000018</v>
      </c>
      <c r="AI59" s="1">
        <f t="shared" si="48"/>
        <v>7986.0000000000018</v>
      </c>
      <c r="AJ59" s="1">
        <f t="shared" si="48"/>
        <v>7986.0000000000018</v>
      </c>
      <c r="AK59" s="1">
        <f t="shared" si="48"/>
        <v>7986.0000000000018</v>
      </c>
      <c r="AL59" s="1">
        <f t="shared" si="48"/>
        <v>17569.200000000004</v>
      </c>
      <c r="AM59" s="1">
        <f t="shared" si="48"/>
        <v>17569.200000000004</v>
      </c>
      <c r="AN59" s="1">
        <f t="shared" si="48"/>
        <v>17569.200000000004</v>
      </c>
      <c r="AO59" s="1">
        <f t="shared" si="48"/>
        <v>17569.200000000004</v>
      </c>
      <c r="AP59" s="1">
        <f t="shared" si="48"/>
        <v>17569.200000000004</v>
      </c>
      <c r="AQ59" s="1">
        <f t="shared" si="48"/>
        <v>17569.200000000004</v>
      </c>
      <c r="AR59" s="1">
        <f t="shared" si="48"/>
        <v>17569.200000000004</v>
      </c>
      <c r="AS59" s="1">
        <f t="shared" si="48"/>
        <v>17569.200000000004</v>
      </c>
      <c r="AT59" s="1">
        <f t="shared" si="48"/>
        <v>17569.200000000004</v>
      </c>
      <c r="AU59" s="1">
        <f t="shared" si="48"/>
        <v>17569.200000000004</v>
      </c>
      <c r="AV59" s="1">
        <f t="shared" si="48"/>
        <v>17569.200000000004</v>
      </c>
      <c r="AW59" s="1">
        <f t="shared" si="48"/>
        <v>17569.200000000004</v>
      </c>
      <c r="AX59" s="1">
        <f t="shared" si="48"/>
        <v>19326.120000000006</v>
      </c>
      <c r="AY59" s="1">
        <f t="shared" si="48"/>
        <v>19326.120000000006</v>
      </c>
      <c r="AZ59" s="1">
        <f t="shared" si="48"/>
        <v>19326.120000000006</v>
      </c>
      <c r="BA59" s="1">
        <f t="shared" si="48"/>
        <v>19326.120000000006</v>
      </c>
      <c r="BB59" s="1">
        <f t="shared" si="48"/>
        <v>19326.120000000006</v>
      </c>
      <c r="BC59" s="1">
        <f t="shared" si="48"/>
        <v>19326.120000000006</v>
      </c>
      <c r="BD59" s="1">
        <f t="shared" si="48"/>
        <v>19326.120000000006</v>
      </c>
      <c r="BE59" s="1">
        <f t="shared" si="48"/>
        <v>19326.120000000006</v>
      </c>
      <c r="BF59" s="1">
        <f t="shared" si="48"/>
        <v>19326.120000000006</v>
      </c>
      <c r="BG59" s="1">
        <f t="shared" si="48"/>
        <v>19326.120000000006</v>
      </c>
      <c r="BH59" s="1">
        <f t="shared" si="48"/>
        <v>19326.120000000006</v>
      </c>
      <c r="BI59" s="1">
        <f t="shared" si="48"/>
        <v>19326.120000000006</v>
      </c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</row>
    <row r="60" spans="1:85" x14ac:dyDescent="0.3">
      <c r="A60" s="79" t="s">
        <v>86</v>
      </c>
      <c r="B60" s="1">
        <f t="shared" ref="B60:AG60" si="49">B42*B24</f>
        <v>0</v>
      </c>
      <c r="C60" s="1">
        <f t="shared" si="49"/>
        <v>8000</v>
      </c>
      <c r="D60" s="1">
        <f t="shared" si="49"/>
        <v>8000</v>
      </c>
      <c r="E60" s="1">
        <f t="shared" si="49"/>
        <v>8000</v>
      </c>
      <c r="F60" s="1">
        <f t="shared" si="49"/>
        <v>8000</v>
      </c>
      <c r="G60" s="1">
        <f t="shared" si="49"/>
        <v>8000</v>
      </c>
      <c r="H60" s="1">
        <f t="shared" si="49"/>
        <v>8000</v>
      </c>
      <c r="I60" s="1">
        <f t="shared" si="49"/>
        <v>8000</v>
      </c>
      <c r="J60" s="1">
        <f t="shared" si="49"/>
        <v>8000</v>
      </c>
      <c r="K60" s="1">
        <f t="shared" si="49"/>
        <v>8000</v>
      </c>
      <c r="L60" s="1">
        <f t="shared" si="49"/>
        <v>8000</v>
      </c>
      <c r="M60" s="1">
        <f t="shared" si="49"/>
        <v>8000</v>
      </c>
      <c r="N60" s="1">
        <f t="shared" si="49"/>
        <v>8800</v>
      </c>
      <c r="O60" s="1">
        <f t="shared" si="49"/>
        <v>8800</v>
      </c>
      <c r="P60" s="1">
        <f t="shared" si="49"/>
        <v>8800</v>
      </c>
      <c r="Q60" s="1">
        <f t="shared" si="49"/>
        <v>8800</v>
      </c>
      <c r="R60" s="1">
        <f t="shared" si="49"/>
        <v>8800</v>
      </c>
      <c r="S60" s="1">
        <f t="shared" si="49"/>
        <v>8800</v>
      </c>
      <c r="T60" s="1">
        <f t="shared" si="49"/>
        <v>8800</v>
      </c>
      <c r="U60" s="1">
        <f t="shared" si="49"/>
        <v>8800</v>
      </c>
      <c r="V60" s="1">
        <f t="shared" si="49"/>
        <v>8800</v>
      </c>
      <c r="W60" s="1">
        <f t="shared" si="49"/>
        <v>8800</v>
      </c>
      <c r="X60" s="1">
        <f t="shared" si="49"/>
        <v>8800</v>
      </c>
      <c r="Y60" s="1">
        <f t="shared" si="49"/>
        <v>8800</v>
      </c>
      <c r="Z60" s="1">
        <f t="shared" si="49"/>
        <v>9680</v>
      </c>
      <c r="AA60" s="1">
        <f t="shared" si="49"/>
        <v>9680</v>
      </c>
      <c r="AB60" s="1">
        <f t="shared" si="49"/>
        <v>9680</v>
      </c>
      <c r="AC60" s="1">
        <f t="shared" si="49"/>
        <v>9680</v>
      </c>
      <c r="AD60" s="1">
        <f t="shared" si="49"/>
        <v>9680</v>
      </c>
      <c r="AE60" s="1">
        <f t="shared" si="49"/>
        <v>9680</v>
      </c>
      <c r="AF60" s="1">
        <f t="shared" si="49"/>
        <v>9680</v>
      </c>
      <c r="AG60" s="1">
        <f t="shared" si="49"/>
        <v>9680</v>
      </c>
      <c r="AH60" s="1">
        <f t="shared" ref="AH60:BI60" si="50">AH42*AH24</f>
        <v>9680</v>
      </c>
      <c r="AI60" s="1">
        <f t="shared" si="50"/>
        <v>9680</v>
      </c>
      <c r="AJ60" s="1">
        <f t="shared" si="50"/>
        <v>9680</v>
      </c>
      <c r="AK60" s="1">
        <f t="shared" si="50"/>
        <v>9680</v>
      </c>
      <c r="AL60" s="1">
        <f t="shared" si="50"/>
        <v>10648</v>
      </c>
      <c r="AM60" s="1">
        <f t="shared" si="50"/>
        <v>10648</v>
      </c>
      <c r="AN60" s="1">
        <f t="shared" si="50"/>
        <v>10648</v>
      </c>
      <c r="AO60" s="1">
        <f t="shared" si="50"/>
        <v>10648</v>
      </c>
      <c r="AP60" s="1">
        <f t="shared" si="50"/>
        <v>10648</v>
      </c>
      <c r="AQ60" s="1">
        <f t="shared" si="50"/>
        <v>10648</v>
      </c>
      <c r="AR60" s="1">
        <f t="shared" si="50"/>
        <v>10648</v>
      </c>
      <c r="AS60" s="1">
        <f t="shared" si="50"/>
        <v>10648</v>
      </c>
      <c r="AT60" s="1">
        <f t="shared" si="50"/>
        <v>10648</v>
      </c>
      <c r="AU60" s="1">
        <f t="shared" si="50"/>
        <v>10648</v>
      </c>
      <c r="AV60" s="1">
        <f t="shared" si="50"/>
        <v>10648</v>
      </c>
      <c r="AW60" s="1">
        <f t="shared" si="50"/>
        <v>10648</v>
      </c>
      <c r="AX60" s="1">
        <f t="shared" si="50"/>
        <v>11712.800000000001</v>
      </c>
      <c r="AY60" s="1">
        <f t="shared" si="50"/>
        <v>11712.800000000001</v>
      </c>
      <c r="AZ60" s="1">
        <f t="shared" si="50"/>
        <v>11712.800000000001</v>
      </c>
      <c r="BA60" s="1">
        <f t="shared" si="50"/>
        <v>11712.800000000001</v>
      </c>
      <c r="BB60" s="1">
        <f t="shared" si="50"/>
        <v>11712.800000000001</v>
      </c>
      <c r="BC60" s="1">
        <f t="shared" si="50"/>
        <v>11712.800000000001</v>
      </c>
      <c r="BD60" s="1">
        <f t="shared" si="50"/>
        <v>11712.800000000001</v>
      </c>
      <c r="BE60" s="1">
        <f t="shared" si="50"/>
        <v>11712.800000000001</v>
      </c>
      <c r="BF60" s="1">
        <f t="shared" si="50"/>
        <v>11712.800000000001</v>
      </c>
      <c r="BG60" s="1">
        <f t="shared" si="50"/>
        <v>11712.800000000001</v>
      </c>
      <c r="BH60" s="1">
        <f t="shared" si="50"/>
        <v>11712.800000000001</v>
      </c>
      <c r="BI60" s="1">
        <f t="shared" si="50"/>
        <v>11712.800000000001</v>
      </c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</row>
    <row r="61" spans="1:85" x14ac:dyDescent="0.3">
      <c r="A61" s="93"/>
      <c r="BI61" s="94"/>
    </row>
    <row r="62" spans="1:85" ht="15" thickBot="1" x14ac:dyDescent="0.35">
      <c r="A62" s="196" t="s">
        <v>31</v>
      </c>
      <c r="B62" s="197">
        <f>SUM(B45:B60)</f>
        <v>66000</v>
      </c>
      <c r="C62" s="197">
        <f t="shared" ref="C62:AG62" si="51">SUM(C45:C60)</f>
        <v>74000</v>
      </c>
      <c r="D62" s="197">
        <f t="shared" si="51"/>
        <v>87200</v>
      </c>
      <c r="E62" s="197">
        <f t="shared" si="51"/>
        <v>116800</v>
      </c>
      <c r="F62" s="197">
        <f t="shared" si="51"/>
        <v>137800</v>
      </c>
      <c r="G62" s="197">
        <f t="shared" si="51"/>
        <v>137800</v>
      </c>
      <c r="H62" s="197">
        <f t="shared" si="51"/>
        <v>137800</v>
      </c>
      <c r="I62" s="197">
        <f t="shared" si="51"/>
        <v>137800</v>
      </c>
      <c r="J62" s="197">
        <f t="shared" si="51"/>
        <v>137800</v>
      </c>
      <c r="K62" s="197">
        <f t="shared" si="51"/>
        <v>137800</v>
      </c>
      <c r="L62" s="197">
        <f t="shared" si="51"/>
        <v>137800</v>
      </c>
      <c r="M62" s="197">
        <f t="shared" si="51"/>
        <v>137800</v>
      </c>
      <c r="N62" s="197">
        <f t="shared" si="51"/>
        <v>151300</v>
      </c>
      <c r="O62" s="197">
        <f t="shared" si="51"/>
        <v>151300</v>
      </c>
      <c r="P62" s="197">
        <f t="shared" si="51"/>
        <v>151300</v>
      </c>
      <c r="Q62" s="197">
        <f t="shared" si="51"/>
        <v>151300</v>
      </c>
      <c r="R62" s="197">
        <f t="shared" si="51"/>
        <v>151300</v>
      </c>
      <c r="S62" s="197">
        <f t="shared" si="51"/>
        <v>151300</v>
      </c>
      <c r="T62" s="197">
        <f t="shared" si="51"/>
        <v>151300</v>
      </c>
      <c r="U62" s="197">
        <f t="shared" si="51"/>
        <v>151300</v>
      </c>
      <c r="V62" s="197">
        <f t="shared" si="51"/>
        <v>151300</v>
      </c>
      <c r="W62" s="197">
        <f t="shared" si="51"/>
        <v>151300</v>
      </c>
      <c r="X62" s="197">
        <f t="shared" si="51"/>
        <v>151300</v>
      </c>
      <c r="Y62" s="197">
        <f t="shared" si="51"/>
        <v>151300</v>
      </c>
      <c r="Z62" s="197">
        <f t="shared" si="51"/>
        <v>178976</v>
      </c>
      <c r="AA62" s="197">
        <f t="shared" si="51"/>
        <v>178976</v>
      </c>
      <c r="AB62" s="197">
        <f t="shared" si="51"/>
        <v>178976</v>
      </c>
      <c r="AC62" s="197">
        <f t="shared" si="51"/>
        <v>178976</v>
      </c>
      <c r="AD62" s="197">
        <f t="shared" si="51"/>
        <v>178976</v>
      </c>
      <c r="AE62" s="197">
        <f t="shared" si="51"/>
        <v>178976</v>
      </c>
      <c r="AF62" s="197">
        <f t="shared" si="51"/>
        <v>178976</v>
      </c>
      <c r="AG62" s="197">
        <f t="shared" si="51"/>
        <v>178976</v>
      </c>
      <c r="AH62" s="197">
        <f t="shared" ref="AH62:BI62" si="52">SUM(AH45:AH60)</f>
        <v>178976</v>
      </c>
      <c r="AI62" s="197">
        <f t="shared" si="52"/>
        <v>178976</v>
      </c>
      <c r="AJ62" s="197">
        <f t="shared" si="52"/>
        <v>178976</v>
      </c>
      <c r="AK62" s="197">
        <f t="shared" si="52"/>
        <v>178976</v>
      </c>
      <c r="AL62" s="197">
        <f t="shared" si="52"/>
        <v>214164.2</v>
      </c>
      <c r="AM62" s="197">
        <f t="shared" si="52"/>
        <v>214164.2</v>
      </c>
      <c r="AN62" s="197">
        <f t="shared" si="52"/>
        <v>214164.2</v>
      </c>
      <c r="AO62" s="197">
        <f t="shared" si="52"/>
        <v>214164.2</v>
      </c>
      <c r="AP62" s="197">
        <f t="shared" si="52"/>
        <v>214164.2</v>
      </c>
      <c r="AQ62" s="197">
        <f t="shared" si="52"/>
        <v>214164.2</v>
      </c>
      <c r="AR62" s="197">
        <f t="shared" si="52"/>
        <v>214164.2</v>
      </c>
      <c r="AS62" s="197">
        <f t="shared" si="52"/>
        <v>214164.2</v>
      </c>
      <c r="AT62" s="197">
        <f t="shared" si="52"/>
        <v>214164.2</v>
      </c>
      <c r="AU62" s="197">
        <f t="shared" si="52"/>
        <v>214164.2</v>
      </c>
      <c r="AV62" s="197">
        <f t="shared" si="52"/>
        <v>214164.2</v>
      </c>
      <c r="AW62" s="197">
        <f t="shared" si="52"/>
        <v>214164.2</v>
      </c>
      <c r="AX62" s="197">
        <f t="shared" si="52"/>
        <v>235220.62</v>
      </c>
      <c r="AY62" s="197">
        <f t="shared" si="52"/>
        <v>235220.62</v>
      </c>
      <c r="AZ62" s="197">
        <f t="shared" si="52"/>
        <v>235220.62</v>
      </c>
      <c r="BA62" s="197">
        <f t="shared" si="52"/>
        <v>235220.62</v>
      </c>
      <c r="BB62" s="197">
        <f t="shared" si="52"/>
        <v>235220.62</v>
      </c>
      <c r="BC62" s="197">
        <f t="shared" si="52"/>
        <v>235220.62</v>
      </c>
      <c r="BD62" s="197">
        <f t="shared" si="52"/>
        <v>235220.62</v>
      </c>
      <c r="BE62" s="197">
        <f t="shared" si="52"/>
        <v>235220.62</v>
      </c>
      <c r="BF62" s="197">
        <f t="shared" si="52"/>
        <v>235220.62</v>
      </c>
      <c r="BG62" s="197">
        <f t="shared" si="52"/>
        <v>235220.62</v>
      </c>
      <c r="BH62" s="197">
        <f t="shared" si="52"/>
        <v>235220.62</v>
      </c>
      <c r="BI62" s="197">
        <f t="shared" si="52"/>
        <v>235220.62</v>
      </c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</row>
    <row r="65" spans="1:10" x14ac:dyDescent="0.3">
      <c r="A65" s="189" t="s">
        <v>56</v>
      </c>
      <c r="B65" s="198" t="s">
        <v>33</v>
      </c>
      <c r="C65" s="198" t="s">
        <v>34</v>
      </c>
      <c r="D65" s="198" t="s">
        <v>35</v>
      </c>
      <c r="E65" s="198" t="s">
        <v>36</v>
      </c>
      <c r="F65" s="198" t="s">
        <v>37</v>
      </c>
    </row>
    <row r="66" spans="1:10" x14ac:dyDescent="0.3">
      <c r="A66" s="96" t="s">
        <v>19</v>
      </c>
      <c r="B66" s="97"/>
      <c r="C66" s="97"/>
      <c r="D66" s="97"/>
      <c r="E66" s="97"/>
      <c r="F66" s="97"/>
    </row>
    <row r="67" spans="1:10" x14ac:dyDescent="0.3">
      <c r="A67" s="98" t="s">
        <v>150</v>
      </c>
      <c r="B67" s="97">
        <f>SUM(B46:M46)</f>
        <v>24000</v>
      </c>
      <c r="C67" s="97">
        <f>SUM(N46:Y46)</f>
        <v>24000</v>
      </c>
      <c r="D67" s="97">
        <f>SUM(Z46:AK46)</f>
        <v>24000</v>
      </c>
      <c r="E67" s="97">
        <f>SUM(AL46:AW46)</f>
        <v>24000</v>
      </c>
      <c r="F67" s="97">
        <f>SUM(AX46:BI46)</f>
        <v>24000</v>
      </c>
    </row>
    <row r="68" spans="1:10" x14ac:dyDescent="0.3">
      <c r="A68" s="96" t="s">
        <v>45</v>
      </c>
      <c r="B68" s="97">
        <f t="shared" ref="B68:B81" si="53">SUM(B47:M47)</f>
        <v>0</v>
      </c>
      <c r="C68" s="97">
        <f t="shared" ref="C68:C81" si="54">SUM(N47:Y47)</f>
        <v>0</v>
      </c>
      <c r="D68" s="97">
        <f t="shared" ref="D68:D81" si="55">SUM(Z47:AK47)</f>
        <v>0</v>
      </c>
      <c r="E68" s="97">
        <f t="shared" ref="E68:E81" si="56">SUM(AL47:AW47)</f>
        <v>0</v>
      </c>
      <c r="F68" s="97">
        <f t="shared" ref="F68:F81" si="57">SUM(AX47:BI47)</f>
        <v>0</v>
      </c>
    </row>
    <row r="69" spans="1:10" x14ac:dyDescent="0.3">
      <c r="A69" s="98" t="s">
        <v>376</v>
      </c>
      <c r="B69" s="97">
        <f t="shared" si="53"/>
        <v>360000</v>
      </c>
      <c r="C69" s="97">
        <f t="shared" si="54"/>
        <v>396000</v>
      </c>
      <c r="D69" s="97">
        <f t="shared" si="55"/>
        <v>435600</v>
      </c>
      <c r="E69" s="97">
        <f t="shared" si="56"/>
        <v>479160</v>
      </c>
      <c r="F69" s="97">
        <f t="shared" si="57"/>
        <v>527076</v>
      </c>
      <c r="G69" s="99">
        <v>4367.4885440415992</v>
      </c>
      <c r="H69" s="99"/>
      <c r="I69" s="99"/>
      <c r="J69" s="99"/>
    </row>
    <row r="70" spans="1:10" x14ac:dyDescent="0.3">
      <c r="A70" s="98" t="s">
        <v>87</v>
      </c>
      <c r="B70" s="97">
        <f t="shared" si="53"/>
        <v>360000</v>
      </c>
      <c r="C70" s="97">
        <f t="shared" si="54"/>
        <v>396000</v>
      </c>
      <c r="D70" s="97">
        <f t="shared" si="55"/>
        <v>435600</v>
      </c>
      <c r="E70" s="97">
        <f t="shared" si="56"/>
        <v>479160</v>
      </c>
      <c r="F70" s="97">
        <f t="shared" si="57"/>
        <v>527076</v>
      </c>
      <c r="G70" s="99">
        <v>5149.4541482959994</v>
      </c>
      <c r="H70" s="99"/>
      <c r="I70" s="99"/>
      <c r="J70" s="99"/>
    </row>
    <row r="71" spans="1:10" x14ac:dyDescent="0.3">
      <c r="A71" s="98" t="s">
        <v>46</v>
      </c>
      <c r="B71" s="97">
        <f t="shared" si="53"/>
        <v>48000</v>
      </c>
      <c r="C71" s="97">
        <f t="shared" si="54"/>
        <v>52800</v>
      </c>
      <c r="D71" s="97">
        <f t="shared" si="55"/>
        <v>116160</v>
      </c>
      <c r="E71" s="97">
        <f t="shared" si="56"/>
        <v>127776</v>
      </c>
      <c r="F71" s="97">
        <f t="shared" si="57"/>
        <v>140553.60000000001</v>
      </c>
      <c r="G71" s="99">
        <v>2802.7619750479994</v>
      </c>
      <c r="H71" s="99"/>
      <c r="I71" s="99"/>
      <c r="J71" s="99"/>
    </row>
    <row r="72" spans="1:10" x14ac:dyDescent="0.3">
      <c r="A72" s="98" t="s">
        <v>29</v>
      </c>
      <c r="B72" s="97">
        <f t="shared" si="53"/>
        <v>7200</v>
      </c>
      <c r="C72" s="97">
        <f t="shared" si="54"/>
        <v>9600</v>
      </c>
      <c r="D72" s="97">
        <f t="shared" si="55"/>
        <v>9600</v>
      </c>
      <c r="E72" s="97">
        <f t="shared" si="56"/>
        <v>19200</v>
      </c>
      <c r="F72" s="97">
        <f t="shared" si="57"/>
        <v>19200</v>
      </c>
      <c r="G72" s="99"/>
      <c r="H72" s="99"/>
      <c r="I72" s="99"/>
      <c r="J72" s="99"/>
    </row>
    <row r="73" spans="1:10" x14ac:dyDescent="0.3">
      <c r="A73" s="98"/>
      <c r="B73" s="97">
        <f t="shared" si="53"/>
        <v>0</v>
      </c>
      <c r="C73" s="97">
        <f t="shared" si="54"/>
        <v>0</v>
      </c>
      <c r="D73" s="97">
        <f t="shared" si="55"/>
        <v>0</v>
      </c>
      <c r="E73" s="97">
        <f t="shared" si="56"/>
        <v>0</v>
      </c>
      <c r="F73" s="97">
        <f t="shared" si="57"/>
        <v>0</v>
      </c>
      <c r="G73" s="99"/>
      <c r="H73" s="99"/>
      <c r="I73" s="99"/>
      <c r="J73" s="99"/>
    </row>
    <row r="74" spans="1:10" x14ac:dyDescent="0.3">
      <c r="A74" s="96" t="s">
        <v>79</v>
      </c>
      <c r="B74" s="97">
        <f t="shared" si="53"/>
        <v>0</v>
      </c>
      <c r="C74" s="97">
        <f t="shared" si="54"/>
        <v>0</v>
      </c>
      <c r="D74" s="97">
        <f t="shared" si="55"/>
        <v>0</v>
      </c>
      <c r="E74" s="97">
        <f t="shared" si="56"/>
        <v>0</v>
      </c>
      <c r="F74" s="97">
        <f t="shared" si="57"/>
        <v>0</v>
      </c>
      <c r="G74" s="99"/>
      <c r="H74" s="99"/>
      <c r="I74" s="99"/>
      <c r="J74" s="99"/>
    </row>
    <row r="75" spans="1:10" x14ac:dyDescent="0.3">
      <c r="A75" s="98" t="s">
        <v>80</v>
      </c>
      <c r="B75" s="97">
        <f t="shared" si="53"/>
        <v>204000</v>
      </c>
      <c r="C75" s="97">
        <f t="shared" si="54"/>
        <v>316800</v>
      </c>
      <c r="D75" s="97">
        <f t="shared" si="55"/>
        <v>348480</v>
      </c>
      <c r="E75" s="97">
        <f t="shared" si="56"/>
        <v>479160</v>
      </c>
      <c r="F75" s="97">
        <f t="shared" si="57"/>
        <v>527076.00000000012</v>
      </c>
      <c r="G75" s="99"/>
      <c r="H75" s="99"/>
      <c r="I75" s="99"/>
      <c r="J75" s="99"/>
    </row>
    <row r="76" spans="1:10" x14ac:dyDescent="0.3">
      <c r="A76" s="98" t="s">
        <v>81</v>
      </c>
      <c r="B76" s="97">
        <f t="shared" si="53"/>
        <v>72000</v>
      </c>
      <c r="C76" s="97">
        <f t="shared" si="54"/>
        <v>118800.00000000001</v>
      </c>
      <c r="D76" s="97">
        <f t="shared" si="55"/>
        <v>130680.00000000001</v>
      </c>
      <c r="E76" s="97">
        <f t="shared" si="56"/>
        <v>143748.00000000003</v>
      </c>
      <c r="F76" s="97">
        <f t="shared" si="57"/>
        <v>158122.80000000005</v>
      </c>
      <c r="G76" s="99"/>
      <c r="H76" s="99"/>
      <c r="I76" s="99"/>
      <c r="J76" s="99"/>
    </row>
    <row r="77" spans="1:10" x14ac:dyDescent="0.3">
      <c r="A77" s="98" t="s">
        <v>82</v>
      </c>
      <c r="B77" s="97">
        <f t="shared" si="53"/>
        <v>43200</v>
      </c>
      <c r="C77" s="97">
        <f t="shared" si="54"/>
        <v>63360.000000000007</v>
      </c>
      <c r="D77" s="97">
        <f t="shared" si="55"/>
        <v>69696.000000000015</v>
      </c>
      <c r="E77" s="97">
        <f t="shared" si="56"/>
        <v>76665.600000000035</v>
      </c>
      <c r="F77" s="97">
        <f t="shared" si="57"/>
        <v>84332.160000000076</v>
      </c>
      <c r="G77" s="99"/>
      <c r="H77" s="99"/>
      <c r="I77" s="99"/>
      <c r="J77" s="99"/>
    </row>
    <row r="78" spans="1:10" x14ac:dyDescent="0.3">
      <c r="A78" s="98" t="s">
        <v>83</v>
      </c>
      <c r="B78" s="97">
        <f t="shared" si="53"/>
        <v>108000</v>
      </c>
      <c r="C78" s="97">
        <f t="shared" si="54"/>
        <v>158400</v>
      </c>
      <c r="D78" s="97">
        <f t="shared" si="55"/>
        <v>174240</v>
      </c>
      <c r="E78" s="97">
        <f t="shared" si="56"/>
        <v>191664</v>
      </c>
      <c r="F78" s="97">
        <f t="shared" si="57"/>
        <v>210830.40000000005</v>
      </c>
      <c r="G78" s="99"/>
      <c r="H78" s="99"/>
      <c r="I78" s="99"/>
      <c r="J78" s="99"/>
    </row>
    <row r="79" spans="1:10" x14ac:dyDescent="0.3">
      <c r="A79" s="98" t="s">
        <v>84</v>
      </c>
      <c r="B79" s="97">
        <f t="shared" si="53"/>
        <v>66000</v>
      </c>
      <c r="C79" s="97">
        <f t="shared" si="54"/>
        <v>87120.000000000015</v>
      </c>
      <c r="D79" s="97">
        <f t="shared" si="55"/>
        <v>191664.00000000003</v>
      </c>
      <c r="E79" s="97">
        <f t="shared" si="56"/>
        <v>210830.40000000011</v>
      </c>
      <c r="F79" s="97">
        <f t="shared" si="57"/>
        <v>231913.44000000003</v>
      </c>
      <c r="G79" s="99"/>
      <c r="H79" s="99"/>
      <c r="I79" s="99"/>
      <c r="J79" s="99"/>
    </row>
    <row r="80" spans="1:10" x14ac:dyDescent="0.3">
      <c r="A80" s="98" t="s">
        <v>85</v>
      </c>
      <c r="B80" s="97">
        <f t="shared" si="53"/>
        <v>66000</v>
      </c>
      <c r="C80" s="97">
        <f t="shared" si="54"/>
        <v>87120.000000000015</v>
      </c>
      <c r="D80" s="97">
        <f t="shared" si="55"/>
        <v>95832.000000000015</v>
      </c>
      <c r="E80" s="97">
        <f t="shared" si="56"/>
        <v>210830.40000000011</v>
      </c>
      <c r="F80" s="97">
        <f t="shared" si="57"/>
        <v>231913.44000000003</v>
      </c>
      <c r="G80" s="99"/>
      <c r="H80" s="99"/>
      <c r="I80" s="99"/>
      <c r="J80" s="99"/>
    </row>
    <row r="81" spans="1:10" x14ac:dyDescent="0.3">
      <c r="A81" s="98" t="s">
        <v>86</v>
      </c>
      <c r="B81" s="97">
        <f t="shared" si="53"/>
        <v>88000</v>
      </c>
      <c r="C81" s="97">
        <f t="shared" si="54"/>
        <v>105600</v>
      </c>
      <c r="D81" s="97">
        <f t="shared" si="55"/>
        <v>116160</v>
      </c>
      <c r="E81" s="97">
        <f t="shared" si="56"/>
        <v>127776</v>
      </c>
      <c r="F81" s="97">
        <f t="shared" si="57"/>
        <v>140553.60000000001</v>
      </c>
      <c r="G81" s="99">
        <v>10587.220159947201</v>
      </c>
      <c r="H81" s="99"/>
      <c r="I81" s="99"/>
      <c r="J81" s="99"/>
    </row>
    <row r="82" spans="1:10" x14ac:dyDescent="0.3">
      <c r="A82" s="199" t="s">
        <v>31</v>
      </c>
      <c r="B82" s="200">
        <f>SUM(B66:B81)</f>
        <v>1446400</v>
      </c>
      <c r="C82" s="200">
        <f>SUM(C66:C81)</f>
        <v>1815600</v>
      </c>
      <c r="D82" s="200">
        <f>SUM(D66:D81)</f>
        <v>2147712</v>
      </c>
      <c r="E82" s="200">
        <f>SUM(E66:E81)</f>
        <v>2569970.4</v>
      </c>
      <c r="F82" s="200">
        <f>SUM(F66:F81)</f>
        <v>2822647.4400000004</v>
      </c>
    </row>
    <row r="83" spans="1:10" ht="15" thickBot="1" x14ac:dyDescent="0.35">
      <c r="A83" s="100"/>
      <c r="B83" s="100"/>
      <c r="C83" s="100"/>
      <c r="D83" s="100"/>
      <c r="E83" s="100"/>
      <c r="F83" s="100"/>
    </row>
    <row r="84" spans="1:10" x14ac:dyDescent="0.3">
      <c r="A84" s="201" t="s">
        <v>57</v>
      </c>
      <c r="B84" s="202" t="s">
        <v>33</v>
      </c>
      <c r="C84" s="202" t="s">
        <v>34</v>
      </c>
      <c r="D84" s="202" t="s">
        <v>35</v>
      </c>
      <c r="E84" s="202" t="s">
        <v>36</v>
      </c>
      <c r="F84" s="202" t="s">
        <v>37</v>
      </c>
    </row>
    <row r="85" spans="1:10" x14ac:dyDescent="0.3">
      <c r="A85" s="101" t="s">
        <v>19</v>
      </c>
      <c r="B85" s="102"/>
      <c r="C85" s="102"/>
      <c r="D85" s="102"/>
      <c r="E85" s="102"/>
      <c r="F85" s="102"/>
    </row>
    <row r="86" spans="1:10" x14ac:dyDescent="0.3">
      <c r="A86" s="103" t="s">
        <v>21</v>
      </c>
      <c r="B86" s="102">
        <f t="shared" ref="B86:B92" si="58">MAX(B10:M10)</f>
        <v>1</v>
      </c>
      <c r="C86" s="102">
        <f t="shared" ref="C86:C92" si="59">MAX(N10:Y10)</f>
        <v>1</v>
      </c>
      <c r="D86" s="102">
        <f t="shared" ref="D86:D92" si="60">MAX(Z10:AK10)</f>
        <v>1</v>
      </c>
      <c r="E86" s="102">
        <f t="shared" ref="E86:E92" si="61">MAX(AL10:AW10)</f>
        <v>1</v>
      </c>
      <c r="F86" s="102">
        <f t="shared" ref="F86:F92" si="62">MAX(AX10:BI10)</f>
        <v>1</v>
      </c>
    </row>
    <row r="87" spans="1:10" x14ac:dyDescent="0.3">
      <c r="A87" s="101" t="s">
        <v>45</v>
      </c>
      <c r="B87" s="102">
        <f t="shared" si="58"/>
        <v>0</v>
      </c>
      <c r="C87" s="102">
        <f t="shared" si="59"/>
        <v>0</v>
      </c>
      <c r="D87" s="102">
        <f t="shared" si="60"/>
        <v>0</v>
      </c>
      <c r="E87" s="102">
        <f t="shared" si="61"/>
        <v>0</v>
      </c>
      <c r="F87" s="102">
        <f t="shared" si="62"/>
        <v>0</v>
      </c>
    </row>
    <row r="88" spans="1:10" x14ac:dyDescent="0.3">
      <c r="A88" s="103" t="s">
        <v>88</v>
      </c>
      <c r="B88" s="102">
        <f t="shared" si="58"/>
        <v>1</v>
      </c>
      <c r="C88" s="102">
        <f t="shared" si="59"/>
        <v>1</v>
      </c>
      <c r="D88" s="102">
        <f t="shared" si="60"/>
        <v>1</v>
      </c>
      <c r="E88" s="102">
        <f t="shared" si="61"/>
        <v>1</v>
      </c>
      <c r="F88" s="102">
        <f t="shared" si="62"/>
        <v>1</v>
      </c>
    </row>
    <row r="89" spans="1:10" x14ac:dyDescent="0.3">
      <c r="A89" s="103" t="s">
        <v>87</v>
      </c>
      <c r="B89" s="102">
        <f t="shared" si="58"/>
        <v>1</v>
      </c>
      <c r="C89" s="102">
        <f t="shared" si="59"/>
        <v>1</v>
      </c>
      <c r="D89" s="102">
        <f t="shared" si="60"/>
        <v>1</v>
      </c>
      <c r="E89" s="102">
        <f t="shared" si="61"/>
        <v>1</v>
      </c>
      <c r="F89" s="102">
        <f t="shared" si="62"/>
        <v>1</v>
      </c>
    </row>
    <row r="90" spans="1:10" x14ac:dyDescent="0.3">
      <c r="A90" s="103" t="s">
        <v>46</v>
      </c>
      <c r="B90" s="102">
        <f t="shared" si="58"/>
        <v>1</v>
      </c>
      <c r="C90" s="102">
        <f t="shared" si="59"/>
        <v>1</v>
      </c>
      <c r="D90" s="102">
        <f t="shared" si="60"/>
        <v>2</v>
      </c>
      <c r="E90" s="102">
        <f t="shared" si="61"/>
        <v>2</v>
      </c>
      <c r="F90" s="102">
        <f t="shared" si="62"/>
        <v>2</v>
      </c>
    </row>
    <row r="91" spans="1:10" x14ac:dyDescent="0.3">
      <c r="A91" s="103" t="s">
        <v>29</v>
      </c>
      <c r="B91" s="102">
        <f t="shared" si="58"/>
        <v>1</v>
      </c>
      <c r="C91" s="102">
        <f t="shared" si="59"/>
        <v>1</v>
      </c>
      <c r="D91" s="102">
        <f t="shared" si="60"/>
        <v>1</v>
      </c>
      <c r="E91" s="102">
        <f t="shared" si="61"/>
        <v>2</v>
      </c>
      <c r="F91" s="102">
        <f t="shared" si="62"/>
        <v>2</v>
      </c>
    </row>
    <row r="92" spans="1:10" x14ac:dyDescent="0.3">
      <c r="A92" s="103"/>
      <c r="B92" s="102">
        <f t="shared" si="58"/>
        <v>0</v>
      </c>
      <c r="C92" s="102">
        <f t="shared" si="59"/>
        <v>0</v>
      </c>
      <c r="D92" s="102">
        <f t="shared" si="60"/>
        <v>0</v>
      </c>
      <c r="E92" s="102">
        <f t="shared" si="61"/>
        <v>0</v>
      </c>
      <c r="F92" s="102">
        <f t="shared" si="62"/>
        <v>0</v>
      </c>
    </row>
    <row r="93" spans="1:10" x14ac:dyDescent="0.3">
      <c r="A93" s="101" t="s">
        <v>79</v>
      </c>
      <c r="B93" s="102">
        <f t="shared" ref="B93:B100" si="63">MAX(B17:M17)</f>
        <v>0</v>
      </c>
      <c r="C93" s="102">
        <f t="shared" ref="C93:C100" si="64">MAX(N17:Y17)</f>
        <v>0</v>
      </c>
      <c r="D93" s="102">
        <f t="shared" ref="D93:D100" si="65">MAX(Z17:AK17)</f>
        <v>0</v>
      </c>
      <c r="E93" s="102">
        <f t="shared" ref="E93:E100" si="66">MAX(AL17:AW17)</f>
        <v>0</v>
      </c>
      <c r="F93" s="102">
        <f t="shared" ref="F93:F100" si="67">MAX(AX17:BI17)</f>
        <v>0</v>
      </c>
    </row>
    <row r="94" spans="1:10" x14ac:dyDescent="0.3">
      <c r="A94" s="103" t="s">
        <v>80</v>
      </c>
      <c r="B94" s="102">
        <f t="shared" si="63"/>
        <v>12</v>
      </c>
      <c r="C94" s="102">
        <f t="shared" si="64"/>
        <v>12</v>
      </c>
      <c r="D94" s="102">
        <f t="shared" si="65"/>
        <v>12</v>
      </c>
      <c r="E94" s="102">
        <f t="shared" si="66"/>
        <v>15</v>
      </c>
      <c r="F94" s="102">
        <f t="shared" si="67"/>
        <v>15</v>
      </c>
    </row>
    <row r="95" spans="1:10" x14ac:dyDescent="0.3">
      <c r="A95" s="103" t="s">
        <v>81</v>
      </c>
      <c r="B95" s="102">
        <f t="shared" si="63"/>
        <v>3</v>
      </c>
      <c r="C95" s="102">
        <f t="shared" si="64"/>
        <v>3</v>
      </c>
      <c r="D95" s="102">
        <f t="shared" si="65"/>
        <v>3</v>
      </c>
      <c r="E95" s="102">
        <f t="shared" si="66"/>
        <v>3</v>
      </c>
      <c r="F95" s="102">
        <f t="shared" si="67"/>
        <v>3</v>
      </c>
    </row>
    <row r="96" spans="1:10" x14ac:dyDescent="0.3">
      <c r="A96" s="103" t="s">
        <v>82</v>
      </c>
      <c r="B96" s="102">
        <f t="shared" si="63"/>
        <v>3</v>
      </c>
      <c r="C96" s="102">
        <f t="shared" si="64"/>
        <v>3</v>
      </c>
      <c r="D96" s="102">
        <f t="shared" si="65"/>
        <v>3</v>
      </c>
      <c r="E96" s="102">
        <f t="shared" si="66"/>
        <v>3</v>
      </c>
      <c r="F96" s="102">
        <f t="shared" si="67"/>
        <v>3</v>
      </c>
    </row>
    <row r="97" spans="1:6" x14ac:dyDescent="0.3">
      <c r="A97" s="103" t="s">
        <v>83</v>
      </c>
      <c r="B97" s="102">
        <f t="shared" si="63"/>
        <v>3</v>
      </c>
      <c r="C97" s="102">
        <f t="shared" si="64"/>
        <v>3</v>
      </c>
      <c r="D97" s="102">
        <f t="shared" si="65"/>
        <v>3</v>
      </c>
      <c r="E97" s="102">
        <f t="shared" si="66"/>
        <v>3</v>
      </c>
      <c r="F97" s="102">
        <f t="shared" si="67"/>
        <v>3</v>
      </c>
    </row>
    <row r="98" spans="1:6" x14ac:dyDescent="0.3">
      <c r="A98" s="103" t="s">
        <v>84</v>
      </c>
      <c r="B98" s="102">
        <f t="shared" si="63"/>
        <v>1</v>
      </c>
      <c r="C98" s="102">
        <f t="shared" si="64"/>
        <v>1</v>
      </c>
      <c r="D98" s="102">
        <f t="shared" si="65"/>
        <v>2</v>
      </c>
      <c r="E98" s="102">
        <f t="shared" si="66"/>
        <v>2</v>
      </c>
      <c r="F98" s="102">
        <f t="shared" si="67"/>
        <v>2</v>
      </c>
    </row>
    <row r="99" spans="1:6" x14ac:dyDescent="0.3">
      <c r="A99" s="103" t="s">
        <v>85</v>
      </c>
      <c r="B99" s="102">
        <f t="shared" si="63"/>
        <v>1</v>
      </c>
      <c r="C99" s="102">
        <f t="shared" si="64"/>
        <v>1</v>
      </c>
      <c r="D99" s="102">
        <f t="shared" si="65"/>
        <v>1</v>
      </c>
      <c r="E99" s="102">
        <f t="shared" si="66"/>
        <v>2</v>
      </c>
      <c r="F99" s="102">
        <f t="shared" si="67"/>
        <v>2</v>
      </c>
    </row>
    <row r="100" spans="1:6" x14ac:dyDescent="0.3">
      <c r="A100" s="103" t="s">
        <v>86</v>
      </c>
      <c r="B100" s="102">
        <f t="shared" si="63"/>
        <v>1</v>
      </c>
      <c r="C100" s="102">
        <f t="shared" si="64"/>
        <v>1</v>
      </c>
      <c r="D100" s="102">
        <f t="shared" si="65"/>
        <v>1</v>
      </c>
      <c r="E100" s="102">
        <f t="shared" si="66"/>
        <v>1</v>
      </c>
      <c r="F100" s="102">
        <f t="shared" si="67"/>
        <v>1</v>
      </c>
    </row>
    <row r="101" spans="1:6" x14ac:dyDescent="0.3">
      <c r="A101" s="189" t="s">
        <v>58</v>
      </c>
      <c r="B101" s="203">
        <f>SUM(B88:B100)</f>
        <v>28</v>
      </c>
      <c r="C101" s="203">
        <f t="shared" ref="C101:F101" si="68">SUM(C88:C100)</f>
        <v>28</v>
      </c>
      <c r="D101" s="203">
        <f t="shared" si="68"/>
        <v>30</v>
      </c>
      <c r="E101" s="203">
        <f t="shared" si="68"/>
        <v>35</v>
      </c>
      <c r="F101" s="203">
        <f t="shared" si="68"/>
        <v>35</v>
      </c>
    </row>
    <row r="102" spans="1:6" ht="15" thickBot="1" x14ac:dyDescent="0.35">
      <c r="A102" s="204" t="s">
        <v>59</v>
      </c>
      <c r="B102" s="205">
        <f>SUM(B85:B100)</f>
        <v>29</v>
      </c>
      <c r="C102" s="205">
        <f t="shared" ref="C102:F102" si="69">SUM(C85:C100)</f>
        <v>29</v>
      </c>
      <c r="D102" s="205">
        <f t="shared" si="69"/>
        <v>31</v>
      </c>
      <c r="E102" s="205">
        <f t="shared" si="69"/>
        <v>36</v>
      </c>
      <c r="F102" s="205">
        <f t="shared" si="69"/>
        <v>36</v>
      </c>
    </row>
  </sheetData>
  <pageMargins left="0.7" right="0.7" top="0.75" bottom="0.75" header="0.3" footer="0.3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EA169"/>
  <sheetViews>
    <sheetView workbookViewId="0">
      <pane ySplit="7" topLeftCell="A71" activePane="bottomLeft" state="frozen"/>
      <selection sqref="A1:XFD1048576"/>
      <selection pane="bottomLeft" activeCell="D1" sqref="D1"/>
    </sheetView>
  </sheetViews>
  <sheetFormatPr defaultColWidth="8.88671875" defaultRowHeight="14.4" x14ac:dyDescent="0.3"/>
  <cols>
    <col min="1" max="1" width="47.88671875" style="8" bestFit="1" customWidth="1"/>
    <col min="2" max="6" width="22.88671875" style="8" customWidth="1"/>
    <col min="7" max="22" width="19.88671875" style="8" bestFit="1" customWidth="1"/>
    <col min="23" max="23" width="19.88671875" style="8" customWidth="1"/>
    <col min="24" max="28" width="19.88671875" style="8" bestFit="1" customWidth="1"/>
    <col min="29" max="29" width="19.88671875" style="8" customWidth="1"/>
    <col min="30" max="43" width="19.88671875" style="8" bestFit="1" customWidth="1"/>
    <col min="44" max="61" width="20.6640625" style="8" customWidth="1"/>
    <col min="62" max="83" width="18.44140625" style="8" bestFit="1" customWidth="1"/>
    <col min="84" max="84" width="17" style="8" customWidth="1"/>
    <col min="85" max="85" width="21.109375" style="8" customWidth="1"/>
    <col min="86" max="16384" width="8.88671875" style="8"/>
  </cols>
  <sheetData>
    <row r="1" spans="1:131" s="39" customFormat="1" x14ac:dyDescent="0.3">
      <c r="A1" s="261" t="s">
        <v>202</v>
      </c>
      <c r="B1" s="261"/>
      <c r="C1" s="261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</row>
    <row r="2" spans="1:131" s="39" customFormat="1" x14ac:dyDescent="0.3">
      <c r="A2" s="40" t="str">
        <f>CONCATENATE(Company, ": ",start, " -  ",end)</f>
        <v>Extreme Indoor: Mês 1 -  Mês 60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</row>
    <row r="3" spans="1:131" s="39" customFormat="1" x14ac:dyDescent="0.3">
      <c r="A3" s="41" t="str">
        <f>CONCATENATE("Valores em ",currency)</f>
        <v>Valores em R$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</row>
    <row r="4" spans="1:131" s="39" customFormat="1" x14ac:dyDescent="0.3">
      <c r="A4" s="40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</row>
    <row r="5" spans="1:131" s="39" customFormat="1" x14ac:dyDescent="0.3">
      <c r="A5" s="40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</row>
    <row r="6" spans="1:131" s="44" customFormat="1" x14ac:dyDescent="0.3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</row>
    <row r="7" spans="1:131" s="46" customFormat="1" x14ac:dyDescent="0.3">
      <c r="A7" s="127" t="s">
        <v>1</v>
      </c>
      <c r="B7" s="206">
        <v>1</v>
      </c>
      <c r="C7" s="206">
        <v>2</v>
      </c>
      <c r="D7" s="206">
        <v>3</v>
      </c>
      <c r="E7" s="206">
        <v>4</v>
      </c>
      <c r="F7" s="206">
        <v>5</v>
      </c>
      <c r="G7" s="206">
        <v>6</v>
      </c>
      <c r="H7" s="206">
        <v>7</v>
      </c>
      <c r="I7" s="206">
        <v>8</v>
      </c>
      <c r="J7" s="206">
        <v>9</v>
      </c>
      <c r="K7" s="206">
        <v>10</v>
      </c>
      <c r="L7" s="206">
        <v>11</v>
      </c>
      <c r="M7" s="206">
        <v>12</v>
      </c>
      <c r="N7" s="206">
        <v>13</v>
      </c>
      <c r="O7" s="206">
        <v>14</v>
      </c>
      <c r="P7" s="206">
        <v>15</v>
      </c>
      <c r="Q7" s="206">
        <v>16</v>
      </c>
      <c r="R7" s="206">
        <v>17</v>
      </c>
      <c r="S7" s="206">
        <v>18</v>
      </c>
      <c r="T7" s="206">
        <v>19</v>
      </c>
      <c r="U7" s="206">
        <v>20</v>
      </c>
      <c r="V7" s="206">
        <v>21</v>
      </c>
      <c r="W7" s="206">
        <v>22</v>
      </c>
      <c r="X7" s="206">
        <v>23</v>
      </c>
      <c r="Y7" s="206">
        <v>24</v>
      </c>
      <c r="Z7" s="206">
        <v>25</v>
      </c>
      <c r="AA7" s="206">
        <v>26</v>
      </c>
      <c r="AB7" s="206">
        <v>27</v>
      </c>
      <c r="AC7" s="206">
        <v>28</v>
      </c>
      <c r="AD7" s="206">
        <v>29</v>
      </c>
      <c r="AE7" s="206">
        <v>30</v>
      </c>
      <c r="AF7" s="206">
        <v>31</v>
      </c>
      <c r="AG7" s="206">
        <v>32</v>
      </c>
      <c r="AH7" s="206">
        <v>33</v>
      </c>
      <c r="AI7" s="206">
        <v>34</v>
      </c>
      <c r="AJ7" s="206">
        <v>35</v>
      </c>
      <c r="AK7" s="206">
        <v>36</v>
      </c>
      <c r="AL7" s="206">
        <v>37</v>
      </c>
      <c r="AM7" s="206">
        <v>38</v>
      </c>
      <c r="AN7" s="206">
        <v>39</v>
      </c>
      <c r="AO7" s="206">
        <v>40</v>
      </c>
      <c r="AP7" s="206">
        <v>41</v>
      </c>
      <c r="AQ7" s="206">
        <v>42</v>
      </c>
      <c r="AR7" s="206">
        <v>43</v>
      </c>
      <c r="AS7" s="206">
        <v>44</v>
      </c>
      <c r="AT7" s="206">
        <v>45</v>
      </c>
      <c r="AU7" s="206">
        <v>46</v>
      </c>
      <c r="AV7" s="206">
        <v>47</v>
      </c>
      <c r="AW7" s="206">
        <v>48</v>
      </c>
      <c r="AX7" s="206">
        <v>49</v>
      </c>
      <c r="AY7" s="206">
        <v>50</v>
      </c>
      <c r="AZ7" s="206">
        <v>51</v>
      </c>
      <c r="BA7" s="206">
        <v>52</v>
      </c>
      <c r="BB7" s="206">
        <v>53</v>
      </c>
      <c r="BC7" s="206">
        <v>54</v>
      </c>
      <c r="BD7" s="206">
        <v>55</v>
      </c>
      <c r="BE7" s="206">
        <v>56</v>
      </c>
      <c r="BF7" s="206">
        <v>57</v>
      </c>
      <c r="BG7" s="206">
        <v>58</v>
      </c>
      <c r="BH7" s="206">
        <v>59</v>
      </c>
      <c r="BI7" s="207">
        <v>60</v>
      </c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</row>
    <row r="8" spans="1:131" s="49" customFormat="1" x14ac:dyDescent="0.3">
      <c r="A8" s="47" t="str">
        <f>Receita!A25</f>
        <v>Ingresso e uso dos equipamentos</v>
      </c>
      <c r="B8" s="1">
        <f>Receita!B5</f>
        <v>0</v>
      </c>
      <c r="C8" s="1">
        <f>Receita!C5</f>
        <v>0</v>
      </c>
      <c r="D8" s="1">
        <f>Receita!D5</f>
        <v>0</v>
      </c>
      <c r="E8" s="1">
        <f>Receita!E5</f>
        <v>0</v>
      </c>
      <c r="F8" s="1">
        <f>Receita!F5</f>
        <v>0</v>
      </c>
      <c r="G8" s="1">
        <f>Receita!G5</f>
        <v>155372</v>
      </c>
      <c r="H8" s="1">
        <f>Receita!H5</f>
        <v>155372</v>
      </c>
      <c r="I8" s="1">
        <f>Receita!I5</f>
        <v>233058</v>
      </c>
      <c r="J8" s="1">
        <f>Receita!J5</f>
        <v>310744</v>
      </c>
      <c r="K8" s="1">
        <f>Receita!K5</f>
        <v>388430</v>
      </c>
      <c r="L8" s="1">
        <f>Receita!L5</f>
        <v>466116</v>
      </c>
      <c r="M8" s="1">
        <f>Receita!M5</f>
        <v>543802</v>
      </c>
      <c r="N8" s="1">
        <f>Receita!N5</f>
        <v>621488</v>
      </c>
      <c r="O8" s="1">
        <f>Receita!O5</f>
        <v>699174</v>
      </c>
      <c r="P8" s="1">
        <f>Receita!P5</f>
        <v>776860</v>
      </c>
      <c r="Q8" s="1">
        <f>Receita!Q5</f>
        <v>776860</v>
      </c>
      <c r="R8" s="1">
        <f>Receita!R5</f>
        <v>776860</v>
      </c>
      <c r="S8" s="1">
        <f>Receita!S5</f>
        <v>776860</v>
      </c>
      <c r="T8" s="1">
        <f>Receita!T5</f>
        <v>776860</v>
      </c>
      <c r="U8" s="1">
        <f>Receita!U5</f>
        <v>776860</v>
      </c>
      <c r="V8" s="1">
        <f>Receita!V5</f>
        <v>776860</v>
      </c>
      <c r="W8" s="1">
        <f>Receita!W5</f>
        <v>776860</v>
      </c>
      <c r="X8" s="1">
        <f>Receita!X5</f>
        <v>776860</v>
      </c>
      <c r="Y8" s="1">
        <f>Receita!Y5</f>
        <v>776860</v>
      </c>
      <c r="Z8" s="1">
        <f>Receita!Z5</f>
        <v>885944.09166666667</v>
      </c>
      <c r="AA8" s="1">
        <f>Receita!AA5</f>
        <v>885944.09166666667</v>
      </c>
      <c r="AB8" s="1">
        <f>Receita!AB5</f>
        <v>885944.09166666667</v>
      </c>
      <c r="AC8" s="1">
        <f>Receita!AC5</f>
        <v>885944.09166666667</v>
      </c>
      <c r="AD8" s="1">
        <f>Receita!AD5</f>
        <v>885944.09166666667</v>
      </c>
      <c r="AE8" s="1">
        <f>Receita!AE5</f>
        <v>885944.09166666667</v>
      </c>
      <c r="AF8" s="1">
        <f>Receita!AF5</f>
        <v>885944.09166666667</v>
      </c>
      <c r="AG8" s="1">
        <f>Receita!AG5</f>
        <v>885944.09166666667</v>
      </c>
      <c r="AH8" s="1">
        <f>Receita!AH5</f>
        <v>885944.09166666667</v>
      </c>
      <c r="AI8" s="1">
        <f>Receita!AI5</f>
        <v>885944.09166666667</v>
      </c>
      <c r="AJ8" s="1">
        <f>Receita!AJ5</f>
        <v>885944.09166666667</v>
      </c>
      <c r="AK8" s="1">
        <f>Receita!AK5</f>
        <v>885944.09166666667</v>
      </c>
      <c r="AL8" s="1">
        <f>Receita!AL5</f>
        <v>1018835.7054166665</v>
      </c>
      <c r="AM8" s="1">
        <f>Receita!AM5</f>
        <v>1018835.7054166665</v>
      </c>
      <c r="AN8" s="1">
        <f>Receita!AN5</f>
        <v>1018835.7054166665</v>
      </c>
      <c r="AO8" s="1">
        <f>Receita!AO5</f>
        <v>1018835.7054166665</v>
      </c>
      <c r="AP8" s="1">
        <f>Receita!AP5</f>
        <v>1018835.7054166665</v>
      </c>
      <c r="AQ8" s="1">
        <f>Receita!AQ5</f>
        <v>1018835.7054166665</v>
      </c>
      <c r="AR8" s="1">
        <f>Receita!AR5</f>
        <v>1018835.7054166665</v>
      </c>
      <c r="AS8" s="1">
        <f>Receita!AS5</f>
        <v>1018835.7054166665</v>
      </c>
      <c r="AT8" s="1">
        <f>Receita!AT5</f>
        <v>1018835.7054166665</v>
      </c>
      <c r="AU8" s="1">
        <f>Receita!AU5</f>
        <v>1018835.7054166665</v>
      </c>
      <c r="AV8" s="1">
        <f>Receita!AV5</f>
        <v>1018835.7054166665</v>
      </c>
      <c r="AW8" s="1">
        <f>Receita!AW5</f>
        <v>1018835.7054166665</v>
      </c>
      <c r="AX8" s="1">
        <f>Receita!AX5</f>
        <v>1171661.0612291663</v>
      </c>
      <c r="AY8" s="1">
        <f>Receita!AY5</f>
        <v>1171661.0612291663</v>
      </c>
      <c r="AZ8" s="1">
        <f>Receita!AZ5</f>
        <v>1171661.0612291663</v>
      </c>
      <c r="BA8" s="1">
        <f>Receita!BA5</f>
        <v>1171661.0612291663</v>
      </c>
      <c r="BB8" s="1">
        <f>Receita!BB5</f>
        <v>1171661.0612291663</v>
      </c>
      <c r="BC8" s="1">
        <f>Receita!BC5</f>
        <v>1171661.0612291663</v>
      </c>
      <c r="BD8" s="1">
        <f>Receita!BD5</f>
        <v>1171661.0612291663</v>
      </c>
      <c r="BE8" s="1">
        <f>Receita!BE5</f>
        <v>1171661.0612291663</v>
      </c>
      <c r="BF8" s="1">
        <f>Receita!BF5</f>
        <v>1171661.0612291663</v>
      </c>
      <c r="BG8" s="1">
        <f>Receita!BG5</f>
        <v>1171661.0612291663</v>
      </c>
      <c r="BH8" s="1">
        <f>Receita!BH5</f>
        <v>1171661.0612291663</v>
      </c>
      <c r="BI8" s="1">
        <f>Receita!BI5</f>
        <v>1171661.0612291663</v>
      </c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</row>
    <row r="9" spans="1:131" s="49" customFormat="1" x14ac:dyDescent="0.3">
      <c r="A9" s="50" t="str">
        <f>Receita!A26</f>
        <v>Patrocínio publicitário dos espaços</v>
      </c>
      <c r="B9" s="1">
        <f>Receita!B14</f>
        <v>0</v>
      </c>
      <c r="C9" s="1">
        <f>Receita!C14</f>
        <v>0</v>
      </c>
      <c r="D9" s="1">
        <f>Receita!D14</f>
        <v>0</v>
      </c>
      <c r="E9" s="1">
        <f>Receita!E14</f>
        <v>0</v>
      </c>
      <c r="F9" s="1">
        <f>Receita!F14</f>
        <v>0</v>
      </c>
      <c r="G9" s="1">
        <f>Receita!G14</f>
        <v>6666.6666666666661</v>
      </c>
      <c r="H9" s="1">
        <f>Receita!H14</f>
        <v>6666.6666666666661</v>
      </c>
      <c r="I9" s="1">
        <f>Receita!I14</f>
        <v>10666.666666666666</v>
      </c>
      <c r="J9" s="1">
        <f>Receita!J14</f>
        <v>10666.666666666666</v>
      </c>
      <c r="K9" s="1">
        <f>Receita!K14</f>
        <v>10666.666666666666</v>
      </c>
      <c r="L9" s="1">
        <f>Receita!L14</f>
        <v>10666.666666666666</v>
      </c>
      <c r="M9" s="1">
        <f>Receita!M14</f>
        <v>10000</v>
      </c>
      <c r="N9" s="1">
        <f>Receita!N14</f>
        <v>8333.3333333333339</v>
      </c>
      <c r="O9" s="1">
        <f>Receita!O14</f>
        <v>8333.3333333333339</v>
      </c>
      <c r="P9" s="1">
        <f>Receita!P14</f>
        <v>8333.3333333333339</v>
      </c>
      <c r="Q9" s="1">
        <f>Receita!Q14</f>
        <v>8333.3333333333339</v>
      </c>
      <c r="R9" s="1">
        <f>Receita!R14</f>
        <v>8333.3333333333339</v>
      </c>
      <c r="S9" s="1">
        <f>Receita!S14</f>
        <v>8333.3333333333339</v>
      </c>
      <c r="T9" s="1">
        <f>Receita!T14</f>
        <v>8333.3333333333339</v>
      </c>
      <c r="U9" s="1">
        <f>Receita!U14</f>
        <v>8333.3333333333339</v>
      </c>
      <c r="V9" s="1">
        <f>Receita!V14</f>
        <v>8333.3333333333339</v>
      </c>
      <c r="W9" s="1">
        <f>Receita!W14</f>
        <v>8333.3333333333339</v>
      </c>
      <c r="X9" s="1">
        <f>Receita!X14</f>
        <v>8333.3333333333339</v>
      </c>
      <c r="Y9" s="1">
        <f>Receita!Y14</f>
        <v>8333.3333333333339</v>
      </c>
      <c r="Z9" s="1">
        <f>Receita!Z14</f>
        <v>12500</v>
      </c>
      <c r="AA9" s="1">
        <f>Receita!AA14</f>
        <v>12500</v>
      </c>
      <c r="AB9" s="1">
        <f>Receita!AB14</f>
        <v>12500</v>
      </c>
      <c r="AC9" s="1">
        <f>Receita!AC14</f>
        <v>12500</v>
      </c>
      <c r="AD9" s="1">
        <f>Receita!AD14</f>
        <v>12500</v>
      </c>
      <c r="AE9" s="1">
        <f>Receita!AE14</f>
        <v>12500</v>
      </c>
      <c r="AF9" s="1">
        <f>Receita!AF14</f>
        <v>12500</v>
      </c>
      <c r="AG9" s="1">
        <f>Receita!AG14</f>
        <v>12500</v>
      </c>
      <c r="AH9" s="1">
        <f>Receita!AH14</f>
        <v>12500</v>
      </c>
      <c r="AI9" s="1">
        <f>Receita!AI14</f>
        <v>12500</v>
      </c>
      <c r="AJ9" s="1">
        <f>Receita!AJ14</f>
        <v>12500</v>
      </c>
      <c r="AK9" s="1">
        <f>Receita!AK14</f>
        <v>12500</v>
      </c>
      <c r="AL9" s="1">
        <f>Receita!AL14</f>
        <v>12500</v>
      </c>
      <c r="AM9" s="1">
        <f>Receita!AM14</f>
        <v>12500</v>
      </c>
      <c r="AN9" s="1">
        <f>Receita!AN14</f>
        <v>12500</v>
      </c>
      <c r="AO9" s="1">
        <f>Receita!AO14</f>
        <v>12500</v>
      </c>
      <c r="AP9" s="1">
        <f>Receita!AP14</f>
        <v>12500</v>
      </c>
      <c r="AQ9" s="1">
        <f>Receita!AQ14</f>
        <v>12500</v>
      </c>
      <c r="AR9" s="1">
        <f>Receita!AR14</f>
        <v>12500</v>
      </c>
      <c r="AS9" s="1">
        <f>Receita!AS14</f>
        <v>12500</v>
      </c>
      <c r="AT9" s="1">
        <f>Receita!AT14</f>
        <v>12500</v>
      </c>
      <c r="AU9" s="1">
        <f>Receita!AU14</f>
        <v>12500</v>
      </c>
      <c r="AV9" s="1">
        <f>Receita!AV14</f>
        <v>12500</v>
      </c>
      <c r="AW9" s="1">
        <f>Receita!AW14</f>
        <v>12500</v>
      </c>
      <c r="AX9" s="1">
        <f>Receita!AX14</f>
        <v>12500</v>
      </c>
      <c r="AY9" s="1">
        <f>Receita!AY14</f>
        <v>12500</v>
      </c>
      <c r="AZ9" s="1">
        <f>Receita!AZ14</f>
        <v>12500</v>
      </c>
      <c r="BA9" s="1">
        <f>Receita!BA14</f>
        <v>12500</v>
      </c>
      <c r="BB9" s="1">
        <f>Receita!BB14</f>
        <v>12500</v>
      </c>
      <c r="BC9" s="1">
        <f>Receita!BC14</f>
        <v>12500</v>
      </c>
      <c r="BD9" s="1">
        <f>Receita!BD14</f>
        <v>12500</v>
      </c>
      <c r="BE9" s="1">
        <f>Receita!BE14</f>
        <v>12500</v>
      </c>
      <c r="BF9" s="1">
        <f>Receita!BF14</f>
        <v>12500</v>
      </c>
      <c r="BG9" s="1">
        <f>Receita!BG14</f>
        <v>12500</v>
      </c>
      <c r="BH9" s="1">
        <f>Receita!BH14</f>
        <v>12500</v>
      </c>
      <c r="BI9" s="1">
        <f>Receita!BI14</f>
        <v>12500</v>
      </c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</row>
    <row r="10" spans="1:131" s="49" customFormat="1" x14ac:dyDescent="0.3">
      <c r="A10" s="50" t="str">
        <f>Receita!A27</f>
        <v>Aluguel de espaços e serviços</v>
      </c>
      <c r="B10" s="1">
        <f>Receita!B19</f>
        <v>0</v>
      </c>
      <c r="C10" s="1">
        <f>Receita!C19</f>
        <v>0</v>
      </c>
      <c r="D10" s="1">
        <f>Receita!D19</f>
        <v>0</v>
      </c>
      <c r="E10" s="1">
        <f>Receita!E19</f>
        <v>0</v>
      </c>
      <c r="F10" s="1">
        <f>Receita!F19</f>
        <v>0</v>
      </c>
      <c r="G10" s="1">
        <f>Receita!G19</f>
        <v>5000</v>
      </c>
      <c r="H10" s="1">
        <f>Receita!H19</f>
        <v>5000</v>
      </c>
      <c r="I10" s="1">
        <f>Receita!I19</f>
        <v>5000</v>
      </c>
      <c r="J10" s="1">
        <f>Receita!J19</f>
        <v>5000</v>
      </c>
      <c r="K10" s="1">
        <f>Receita!K19</f>
        <v>5000</v>
      </c>
      <c r="L10" s="1">
        <f>Receita!L19</f>
        <v>5000</v>
      </c>
      <c r="M10" s="1">
        <f>Receita!M19</f>
        <v>5000</v>
      </c>
      <c r="N10" s="1">
        <f>Receita!N19</f>
        <v>12666.666666666668</v>
      </c>
      <c r="O10" s="1">
        <f>Receita!O19</f>
        <v>12666.666666666668</v>
      </c>
      <c r="P10" s="1">
        <f>Receita!P19</f>
        <v>12666.666666666668</v>
      </c>
      <c r="Q10" s="1">
        <f>Receita!Q19</f>
        <v>12666.666666666668</v>
      </c>
      <c r="R10" s="1">
        <f>Receita!R19</f>
        <v>12666.666666666668</v>
      </c>
      <c r="S10" s="1">
        <f>Receita!S19</f>
        <v>12666.666666666668</v>
      </c>
      <c r="T10" s="1">
        <f>Receita!T19</f>
        <v>12666.666666666668</v>
      </c>
      <c r="U10" s="1">
        <f>Receita!U19</f>
        <v>12666.666666666668</v>
      </c>
      <c r="V10" s="1">
        <f>Receita!V19</f>
        <v>12666.666666666668</v>
      </c>
      <c r="W10" s="1">
        <f>Receita!W19</f>
        <v>12666.666666666668</v>
      </c>
      <c r="X10" s="1">
        <f>Receita!X19</f>
        <v>12666.666666666668</v>
      </c>
      <c r="Y10" s="1">
        <f>Receita!Y19</f>
        <v>12666.666666666668</v>
      </c>
      <c r="Z10" s="1">
        <f>Receita!Z19</f>
        <v>15000</v>
      </c>
      <c r="AA10" s="1">
        <f>Receita!AA19</f>
        <v>15000</v>
      </c>
      <c r="AB10" s="1">
        <f>Receita!AB19</f>
        <v>15000</v>
      </c>
      <c r="AC10" s="1">
        <f>Receita!AC19</f>
        <v>15000</v>
      </c>
      <c r="AD10" s="1">
        <f>Receita!AD19</f>
        <v>15000</v>
      </c>
      <c r="AE10" s="1">
        <f>Receita!AE19</f>
        <v>15000</v>
      </c>
      <c r="AF10" s="1">
        <f>Receita!AF19</f>
        <v>15000</v>
      </c>
      <c r="AG10" s="1">
        <f>Receita!AG19</f>
        <v>15000</v>
      </c>
      <c r="AH10" s="1">
        <f>Receita!AH19</f>
        <v>15000</v>
      </c>
      <c r="AI10" s="1">
        <f>Receita!AI19</f>
        <v>15000</v>
      </c>
      <c r="AJ10" s="1">
        <f>Receita!AJ19</f>
        <v>15000</v>
      </c>
      <c r="AK10" s="1">
        <f>Receita!AK19</f>
        <v>15000</v>
      </c>
      <c r="AL10" s="1">
        <f>Receita!AL19</f>
        <v>15000</v>
      </c>
      <c r="AM10" s="1">
        <f>Receita!AM19</f>
        <v>15000</v>
      </c>
      <c r="AN10" s="1">
        <f>Receita!AN19</f>
        <v>15000</v>
      </c>
      <c r="AO10" s="1">
        <f>Receita!AO19</f>
        <v>15000</v>
      </c>
      <c r="AP10" s="1">
        <f>Receita!AP19</f>
        <v>15000</v>
      </c>
      <c r="AQ10" s="1">
        <f>Receita!AQ19</f>
        <v>15000</v>
      </c>
      <c r="AR10" s="1">
        <f>Receita!AR19</f>
        <v>15000</v>
      </c>
      <c r="AS10" s="1">
        <f>Receita!AS19</f>
        <v>15000</v>
      </c>
      <c r="AT10" s="1">
        <f>Receita!AT19</f>
        <v>15000</v>
      </c>
      <c r="AU10" s="1">
        <f>Receita!AU19</f>
        <v>15000</v>
      </c>
      <c r="AV10" s="1">
        <f>Receita!AV19</f>
        <v>15000</v>
      </c>
      <c r="AW10" s="1">
        <f>Receita!AW19</f>
        <v>15000</v>
      </c>
      <c r="AX10" s="1">
        <f>Receita!AX19</f>
        <v>15000</v>
      </c>
      <c r="AY10" s="1">
        <f>Receita!AY19</f>
        <v>15000</v>
      </c>
      <c r="AZ10" s="1">
        <f>Receita!AZ19</f>
        <v>15000</v>
      </c>
      <c r="BA10" s="1">
        <f>Receita!BA19</f>
        <v>15000</v>
      </c>
      <c r="BB10" s="1">
        <f>Receita!BB19</f>
        <v>15000</v>
      </c>
      <c r="BC10" s="1">
        <f>Receita!BC19</f>
        <v>15000</v>
      </c>
      <c r="BD10" s="1">
        <f>Receita!BD19</f>
        <v>15000</v>
      </c>
      <c r="BE10" s="1">
        <f>Receita!BE19</f>
        <v>15000</v>
      </c>
      <c r="BF10" s="1">
        <f>Receita!BF19</f>
        <v>15000</v>
      </c>
      <c r="BG10" s="1">
        <f>Receita!BG19</f>
        <v>15000</v>
      </c>
      <c r="BH10" s="1">
        <f>Receita!BH19</f>
        <v>15000</v>
      </c>
      <c r="BI10" s="1">
        <f>Receita!BI19</f>
        <v>15000</v>
      </c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</row>
    <row r="11" spans="1:131" s="52" customFormat="1" x14ac:dyDescent="0.3">
      <c r="A11" s="208" t="s">
        <v>51</v>
      </c>
      <c r="B11" s="209">
        <f t="shared" ref="B11:AG11" si="0">SUM(B8:B10)</f>
        <v>0</v>
      </c>
      <c r="C11" s="209">
        <f t="shared" si="0"/>
        <v>0</v>
      </c>
      <c r="D11" s="209">
        <f t="shared" si="0"/>
        <v>0</v>
      </c>
      <c r="E11" s="209">
        <f t="shared" si="0"/>
        <v>0</v>
      </c>
      <c r="F11" s="209">
        <f t="shared" si="0"/>
        <v>0</v>
      </c>
      <c r="G11" s="209">
        <f t="shared" si="0"/>
        <v>167038.66666666666</v>
      </c>
      <c r="H11" s="209">
        <f t="shared" si="0"/>
        <v>167038.66666666666</v>
      </c>
      <c r="I11" s="209">
        <f t="shared" si="0"/>
        <v>248724.66666666666</v>
      </c>
      <c r="J11" s="209">
        <f t="shared" si="0"/>
        <v>326410.66666666669</v>
      </c>
      <c r="K11" s="209">
        <f t="shared" si="0"/>
        <v>404096.66666666669</v>
      </c>
      <c r="L11" s="209">
        <f t="shared" si="0"/>
        <v>481782.66666666669</v>
      </c>
      <c r="M11" s="209">
        <f t="shared" si="0"/>
        <v>558802</v>
      </c>
      <c r="N11" s="209">
        <f t="shared" si="0"/>
        <v>642488</v>
      </c>
      <c r="O11" s="209">
        <f t="shared" si="0"/>
        <v>720174</v>
      </c>
      <c r="P11" s="209">
        <f t="shared" si="0"/>
        <v>797860</v>
      </c>
      <c r="Q11" s="209">
        <f t="shared" si="0"/>
        <v>797860</v>
      </c>
      <c r="R11" s="209">
        <f t="shared" si="0"/>
        <v>797860</v>
      </c>
      <c r="S11" s="209">
        <f t="shared" si="0"/>
        <v>797860</v>
      </c>
      <c r="T11" s="209">
        <f t="shared" si="0"/>
        <v>797860</v>
      </c>
      <c r="U11" s="209">
        <f t="shared" si="0"/>
        <v>797860</v>
      </c>
      <c r="V11" s="209">
        <f t="shared" si="0"/>
        <v>797860</v>
      </c>
      <c r="W11" s="209">
        <f t="shared" si="0"/>
        <v>797860</v>
      </c>
      <c r="X11" s="209">
        <f t="shared" si="0"/>
        <v>797860</v>
      </c>
      <c r="Y11" s="209">
        <f t="shared" si="0"/>
        <v>797860</v>
      </c>
      <c r="Z11" s="209">
        <f t="shared" si="0"/>
        <v>913444.09166666667</v>
      </c>
      <c r="AA11" s="209">
        <f t="shared" si="0"/>
        <v>913444.09166666667</v>
      </c>
      <c r="AB11" s="209">
        <f t="shared" si="0"/>
        <v>913444.09166666667</v>
      </c>
      <c r="AC11" s="209">
        <f t="shared" si="0"/>
        <v>913444.09166666667</v>
      </c>
      <c r="AD11" s="209">
        <f t="shared" si="0"/>
        <v>913444.09166666667</v>
      </c>
      <c r="AE11" s="209">
        <f t="shared" si="0"/>
        <v>913444.09166666667</v>
      </c>
      <c r="AF11" s="209">
        <f t="shared" si="0"/>
        <v>913444.09166666667</v>
      </c>
      <c r="AG11" s="209">
        <f t="shared" si="0"/>
        <v>913444.09166666667</v>
      </c>
      <c r="AH11" s="209">
        <f t="shared" ref="AH11:BI11" si="1">SUM(AH8:AH10)</f>
        <v>913444.09166666667</v>
      </c>
      <c r="AI11" s="209">
        <f t="shared" si="1"/>
        <v>913444.09166666667</v>
      </c>
      <c r="AJ11" s="209">
        <f t="shared" si="1"/>
        <v>913444.09166666667</v>
      </c>
      <c r="AK11" s="209">
        <f t="shared" si="1"/>
        <v>913444.09166666667</v>
      </c>
      <c r="AL11" s="209">
        <f t="shared" si="1"/>
        <v>1046335.7054166665</v>
      </c>
      <c r="AM11" s="209">
        <f t="shared" si="1"/>
        <v>1046335.7054166665</v>
      </c>
      <c r="AN11" s="209">
        <f t="shared" si="1"/>
        <v>1046335.7054166665</v>
      </c>
      <c r="AO11" s="209">
        <f t="shared" si="1"/>
        <v>1046335.7054166665</v>
      </c>
      <c r="AP11" s="209">
        <f t="shared" si="1"/>
        <v>1046335.7054166665</v>
      </c>
      <c r="AQ11" s="209">
        <f t="shared" si="1"/>
        <v>1046335.7054166665</v>
      </c>
      <c r="AR11" s="209">
        <f t="shared" si="1"/>
        <v>1046335.7054166665</v>
      </c>
      <c r="AS11" s="209">
        <f t="shared" si="1"/>
        <v>1046335.7054166665</v>
      </c>
      <c r="AT11" s="209">
        <f t="shared" si="1"/>
        <v>1046335.7054166665</v>
      </c>
      <c r="AU11" s="209">
        <f t="shared" si="1"/>
        <v>1046335.7054166665</v>
      </c>
      <c r="AV11" s="209">
        <f t="shared" si="1"/>
        <v>1046335.7054166665</v>
      </c>
      <c r="AW11" s="209">
        <f t="shared" si="1"/>
        <v>1046335.7054166665</v>
      </c>
      <c r="AX11" s="209">
        <f t="shared" si="1"/>
        <v>1199161.0612291663</v>
      </c>
      <c r="AY11" s="209">
        <f t="shared" si="1"/>
        <v>1199161.0612291663</v>
      </c>
      <c r="AZ11" s="209">
        <f t="shared" si="1"/>
        <v>1199161.0612291663</v>
      </c>
      <c r="BA11" s="209">
        <f t="shared" si="1"/>
        <v>1199161.0612291663</v>
      </c>
      <c r="BB11" s="209">
        <f t="shared" si="1"/>
        <v>1199161.0612291663</v>
      </c>
      <c r="BC11" s="209">
        <f t="shared" si="1"/>
        <v>1199161.0612291663</v>
      </c>
      <c r="BD11" s="209">
        <f t="shared" si="1"/>
        <v>1199161.0612291663</v>
      </c>
      <c r="BE11" s="209">
        <f t="shared" si="1"/>
        <v>1199161.0612291663</v>
      </c>
      <c r="BF11" s="209">
        <f t="shared" si="1"/>
        <v>1199161.0612291663</v>
      </c>
      <c r="BG11" s="209">
        <f t="shared" si="1"/>
        <v>1199161.0612291663</v>
      </c>
      <c r="BH11" s="209">
        <f t="shared" si="1"/>
        <v>1199161.0612291663</v>
      </c>
      <c r="BI11" s="209">
        <f t="shared" si="1"/>
        <v>1199161.0612291663</v>
      </c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</row>
    <row r="12" spans="1:131" s="51" customFormat="1" x14ac:dyDescent="0.3">
      <c r="A12" s="53" t="s">
        <v>52</v>
      </c>
      <c r="B12" s="1">
        <f>imp_fat*Resultados!B11</f>
        <v>0</v>
      </c>
      <c r="C12" s="1">
        <f>imp_fat*Resultados!C11</f>
        <v>0</v>
      </c>
      <c r="D12" s="1">
        <f>imp_fat*Resultados!D11</f>
        <v>0</v>
      </c>
      <c r="E12" s="1">
        <f>imp_fat*Resultados!E11</f>
        <v>0</v>
      </c>
      <c r="F12" s="1">
        <f>imp_fat*Resultados!F11</f>
        <v>0</v>
      </c>
      <c r="G12" s="1">
        <f>imp_fat*Resultados!G11</f>
        <v>14448.844666666664</v>
      </c>
      <c r="H12" s="1">
        <f>imp_fat*Resultados!H11</f>
        <v>14448.844666666664</v>
      </c>
      <c r="I12" s="1">
        <f>imp_fat*Resultados!I11</f>
        <v>21514.683666666664</v>
      </c>
      <c r="J12" s="1">
        <f>imp_fat*Resultados!J11</f>
        <v>28234.522666666668</v>
      </c>
      <c r="K12" s="1">
        <f>imp_fat*Resultados!K11</f>
        <v>34954.361666666664</v>
      </c>
      <c r="L12" s="1">
        <f>imp_fat*Resultados!L11</f>
        <v>41674.200666666664</v>
      </c>
      <c r="M12" s="1">
        <f>imp_fat*Resultados!M11</f>
        <v>48336.373</v>
      </c>
      <c r="N12" s="1">
        <f>imp_fat*Resultados!N11</f>
        <v>55575.211999999992</v>
      </c>
      <c r="O12" s="1">
        <f>imp_fat*Resultados!O11</f>
        <v>62295.050999999992</v>
      </c>
      <c r="P12" s="1">
        <f>imp_fat*Resultados!P11</f>
        <v>69014.89</v>
      </c>
      <c r="Q12" s="1">
        <f>imp_fat*Resultados!Q11</f>
        <v>69014.89</v>
      </c>
      <c r="R12" s="1">
        <f>imp_fat*Resultados!R11</f>
        <v>69014.89</v>
      </c>
      <c r="S12" s="1">
        <f>imp_fat*Resultados!S11</f>
        <v>69014.89</v>
      </c>
      <c r="T12" s="1">
        <f>imp_fat*Resultados!T11</f>
        <v>69014.89</v>
      </c>
      <c r="U12" s="1">
        <f>imp_fat*Resultados!U11</f>
        <v>69014.89</v>
      </c>
      <c r="V12" s="1">
        <f>imp_fat*Resultados!V11</f>
        <v>69014.89</v>
      </c>
      <c r="W12" s="1">
        <f>imp_fat*Resultados!W11</f>
        <v>69014.89</v>
      </c>
      <c r="X12" s="1">
        <f>imp_fat*Resultados!X11</f>
        <v>69014.89</v>
      </c>
      <c r="Y12" s="1">
        <f>imp_fat*Resultados!Y11</f>
        <v>69014.89</v>
      </c>
      <c r="Z12" s="1">
        <f>imp_fat*Resultados!Z11</f>
        <v>79012.913929166665</v>
      </c>
      <c r="AA12" s="1">
        <f>imp_fat*Resultados!AA11</f>
        <v>79012.913929166665</v>
      </c>
      <c r="AB12" s="1">
        <f>imp_fat*Resultados!AB11</f>
        <v>79012.913929166665</v>
      </c>
      <c r="AC12" s="1">
        <f>imp_fat*Resultados!AC11</f>
        <v>79012.913929166665</v>
      </c>
      <c r="AD12" s="1">
        <f>imp_fat*Resultados!AD11</f>
        <v>79012.913929166665</v>
      </c>
      <c r="AE12" s="1">
        <f>imp_fat*Resultados!AE11</f>
        <v>79012.913929166665</v>
      </c>
      <c r="AF12" s="1">
        <f>imp_fat*Resultados!AF11</f>
        <v>79012.913929166665</v>
      </c>
      <c r="AG12" s="1">
        <f>imp_fat*Resultados!AG11</f>
        <v>79012.913929166665</v>
      </c>
      <c r="AH12" s="1">
        <f>imp_fat*Resultados!AH11</f>
        <v>79012.913929166665</v>
      </c>
      <c r="AI12" s="1">
        <f>imp_fat*Resultados!AI11</f>
        <v>79012.913929166665</v>
      </c>
      <c r="AJ12" s="1">
        <f>imp_fat*Resultados!AJ11</f>
        <v>79012.913929166665</v>
      </c>
      <c r="AK12" s="1">
        <f>imp_fat*Resultados!AK11</f>
        <v>79012.913929166665</v>
      </c>
      <c r="AL12" s="1">
        <f>imp_fat*Resultados!AL11</f>
        <v>90508.038518541638</v>
      </c>
      <c r="AM12" s="1">
        <f>imp_fat*Resultados!AM11</f>
        <v>90508.038518541638</v>
      </c>
      <c r="AN12" s="1">
        <f>imp_fat*Resultados!AN11</f>
        <v>90508.038518541638</v>
      </c>
      <c r="AO12" s="1">
        <f>imp_fat*Resultados!AO11</f>
        <v>90508.038518541638</v>
      </c>
      <c r="AP12" s="1">
        <f>imp_fat*Resultados!AP11</f>
        <v>90508.038518541638</v>
      </c>
      <c r="AQ12" s="1">
        <f>imp_fat*Resultados!AQ11</f>
        <v>90508.038518541638</v>
      </c>
      <c r="AR12" s="1">
        <f>imp_fat*Resultados!AR11</f>
        <v>90508.038518541638</v>
      </c>
      <c r="AS12" s="1">
        <f>imp_fat*Resultados!AS11</f>
        <v>90508.038518541638</v>
      </c>
      <c r="AT12" s="1">
        <f>imp_fat*Resultados!AT11</f>
        <v>90508.038518541638</v>
      </c>
      <c r="AU12" s="1">
        <f>imp_fat*Resultados!AU11</f>
        <v>90508.038518541638</v>
      </c>
      <c r="AV12" s="1">
        <f>imp_fat*Resultados!AV11</f>
        <v>90508.038518541638</v>
      </c>
      <c r="AW12" s="1">
        <f>imp_fat*Resultados!AW11</f>
        <v>90508.038518541638</v>
      </c>
      <c r="AX12" s="1">
        <f>imp_fat*Resultados!AX11</f>
        <v>103727.43179632288</v>
      </c>
      <c r="AY12" s="1">
        <f>imp_fat*Resultados!AY11</f>
        <v>103727.43179632288</v>
      </c>
      <c r="AZ12" s="1">
        <f>imp_fat*Resultados!AZ11</f>
        <v>103727.43179632288</v>
      </c>
      <c r="BA12" s="1">
        <f>imp_fat*Resultados!BA11</f>
        <v>103727.43179632288</v>
      </c>
      <c r="BB12" s="1">
        <f>imp_fat*Resultados!BB11</f>
        <v>103727.43179632288</v>
      </c>
      <c r="BC12" s="1">
        <f>imp_fat*Resultados!BC11</f>
        <v>103727.43179632288</v>
      </c>
      <c r="BD12" s="1">
        <f>imp_fat*Resultados!BD11</f>
        <v>103727.43179632288</v>
      </c>
      <c r="BE12" s="1">
        <f>imp_fat*Resultados!BE11</f>
        <v>103727.43179632288</v>
      </c>
      <c r="BF12" s="1">
        <f>imp_fat*Resultados!BF11</f>
        <v>103727.43179632288</v>
      </c>
      <c r="BG12" s="1">
        <f>imp_fat*Resultados!BG11</f>
        <v>103727.43179632288</v>
      </c>
      <c r="BH12" s="1">
        <f>imp_fat*Resultados!BH11</f>
        <v>103727.43179632288</v>
      </c>
      <c r="BI12" s="1">
        <f>imp_fat*Resultados!BI11</f>
        <v>103727.43179632288</v>
      </c>
    </row>
    <row r="13" spans="1:131" s="52" customFormat="1" x14ac:dyDescent="0.3">
      <c r="A13" s="208" t="s">
        <v>53</v>
      </c>
      <c r="B13" s="209">
        <f>B11-B12</f>
        <v>0</v>
      </c>
      <c r="C13" s="209">
        <f t="shared" ref="C13:E13" si="2">C11-C12</f>
        <v>0</v>
      </c>
      <c r="D13" s="209">
        <f t="shared" si="2"/>
        <v>0</v>
      </c>
      <c r="E13" s="209">
        <f t="shared" si="2"/>
        <v>0</v>
      </c>
      <c r="F13" s="209">
        <f t="shared" ref="F13" si="3">F11-F12</f>
        <v>0</v>
      </c>
      <c r="G13" s="209">
        <f t="shared" ref="G13:H13" si="4">G11-G12</f>
        <v>152589.82199999999</v>
      </c>
      <c r="H13" s="209">
        <f t="shared" si="4"/>
        <v>152589.82199999999</v>
      </c>
      <c r="I13" s="209">
        <f t="shared" ref="I13" si="5">I11-I12</f>
        <v>227209.98300000001</v>
      </c>
      <c r="J13" s="209">
        <f t="shared" ref="J13:K13" si="6">J11-J12</f>
        <v>298176.14400000003</v>
      </c>
      <c r="K13" s="209">
        <f t="shared" si="6"/>
        <v>369142.30500000005</v>
      </c>
      <c r="L13" s="209">
        <f t="shared" ref="L13" si="7">L11-L12</f>
        <v>440108.46600000001</v>
      </c>
      <c r="M13" s="209">
        <f t="shared" ref="M13:N13" si="8">M11-M12</f>
        <v>510465.62699999998</v>
      </c>
      <c r="N13" s="209">
        <f t="shared" si="8"/>
        <v>586912.78800000006</v>
      </c>
      <c r="O13" s="209">
        <f t="shared" ref="O13" si="9">O11-O12</f>
        <v>657878.94900000002</v>
      </c>
      <c r="P13" s="209">
        <f t="shared" ref="P13:Q13" si="10">P11-P12</f>
        <v>728845.11</v>
      </c>
      <c r="Q13" s="209">
        <f t="shared" si="10"/>
        <v>728845.11</v>
      </c>
      <c r="R13" s="209">
        <f t="shared" ref="R13" si="11">R11-R12</f>
        <v>728845.11</v>
      </c>
      <c r="S13" s="209">
        <f t="shared" ref="S13:T13" si="12">S11-S12</f>
        <v>728845.11</v>
      </c>
      <c r="T13" s="209">
        <f t="shared" si="12"/>
        <v>728845.11</v>
      </c>
      <c r="U13" s="209">
        <f t="shared" ref="U13" si="13">U11-U12</f>
        <v>728845.11</v>
      </c>
      <c r="V13" s="209">
        <f t="shared" ref="V13:W13" si="14">V11-V12</f>
        <v>728845.11</v>
      </c>
      <c r="W13" s="209">
        <f t="shared" si="14"/>
        <v>728845.11</v>
      </c>
      <c r="X13" s="209">
        <f t="shared" ref="X13" si="15">X11-X12</f>
        <v>728845.11</v>
      </c>
      <c r="Y13" s="209">
        <f t="shared" ref="Y13:Z13" si="16">Y11-Y12</f>
        <v>728845.11</v>
      </c>
      <c r="Z13" s="209">
        <f t="shared" si="16"/>
        <v>834431.17773750005</v>
      </c>
      <c r="AA13" s="209">
        <f t="shared" ref="AA13" si="17">AA11-AA12</f>
        <v>834431.17773750005</v>
      </c>
      <c r="AB13" s="209">
        <f t="shared" ref="AB13:AC13" si="18">AB11-AB12</f>
        <v>834431.17773750005</v>
      </c>
      <c r="AC13" s="209">
        <f t="shared" si="18"/>
        <v>834431.17773750005</v>
      </c>
      <c r="AD13" s="209">
        <f t="shared" ref="AD13" si="19">AD11-AD12</f>
        <v>834431.17773750005</v>
      </c>
      <c r="AE13" s="209">
        <f t="shared" ref="AE13:AF13" si="20">AE11-AE12</f>
        <v>834431.17773750005</v>
      </c>
      <c r="AF13" s="209">
        <f t="shared" si="20"/>
        <v>834431.17773750005</v>
      </c>
      <c r="AG13" s="209">
        <f t="shared" ref="AG13" si="21">AG11-AG12</f>
        <v>834431.17773750005</v>
      </c>
      <c r="AH13" s="209">
        <f t="shared" ref="AH13:AI13" si="22">AH11-AH12</f>
        <v>834431.17773750005</v>
      </c>
      <c r="AI13" s="209">
        <f t="shared" si="22"/>
        <v>834431.17773750005</v>
      </c>
      <c r="AJ13" s="209">
        <f t="shared" ref="AJ13" si="23">AJ11-AJ12</f>
        <v>834431.17773750005</v>
      </c>
      <c r="AK13" s="209">
        <f t="shared" ref="AK13:AL13" si="24">AK11-AK12</f>
        <v>834431.17773750005</v>
      </c>
      <c r="AL13" s="209">
        <f t="shared" si="24"/>
        <v>955827.66689812485</v>
      </c>
      <c r="AM13" s="209">
        <f t="shared" ref="AM13" si="25">AM11-AM12</f>
        <v>955827.66689812485</v>
      </c>
      <c r="AN13" s="209">
        <f t="shared" ref="AN13:AO13" si="26">AN11-AN12</f>
        <v>955827.66689812485</v>
      </c>
      <c r="AO13" s="209">
        <f t="shared" si="26"/>
        <v>955827.66689812485</v>
      </c>
      <c r="AP13" s="209">
        <f t="shared" ref="AP13" si="27">AP11-AP12</f>
        <v>955827.66689812485</v>
      </c>
      <c r="AQ13" s="209">
        <f t="shared" ref="AQ13:AR13" si="28">AQ11-AQ12</f>
        <v>955827.66689812485</v>
      </c>
      <c r="AR13" s="209">
        <f t="shared" si="28"/>
        <v>955827.66689812485</v>
      </c>
      <c r="AS13" s="209">
        <f t="shared" ref="AS13" si="29">AS11-AS12</f>
        <v>955827.66689812485</v>
      </c>
      <c r="AT13" s="209">
        <f t="shared" ref="AT13:AU13" si="30">AT11-AT12</f>
        <v>955827.66689812485</v>
      </c>
      <c r="AU13" s="209">
        <f t="shared" si="30"/>
        <v>955827.66689812485</v>
      </c>
      <c r="AV13" s="209">
        <f t="shared" ref="AV13" si="31">AV11-AV12</f>
        <v>955827.66689812485</v>
      </c>
      <c r="AW13" s="209">
        <f t="shared" ref="AW13:AX13" si="32">AW11-AW12</f>
        <v>955827.66689812485</v>
      </c>
      <c r="AX13" s="209">
        <f t="shared" si="32"/>
        <v>1095433.6294328435</v>
      </c>
      <c r="AY13" s="209">
        <f t="shared" ref="AY13" si="33">AY11-AY12</f>
        <v>1095433.6294328435</v>
      </c>
      <c r="AZ13" s="209">
        <f t="shared" ref="AZ13:BA13" si="34">AZ11-AZ12</f>
        <v>1095433.6294328435</v>
      </c>
      <c r="BA13" s="209">
        <f t="shared" si="34"/>
        <v>1095433.6294328435</v>
      </c>
      <c r="BB13" s="209">
        <f t="shared" ref="BB13" si="35">BB11-BB12</f>
        <v>1095433.6294328435</v>
      </c>
      <c r="BC13" s="209">
        <f t="shared" ref="BC13:BD13" si="36">BC11-BC12</f>
        <v>1095433.6294328435</v>
      </c>
      <c r="BD13" s="209">
        <f t="shared" si="36"/>
        <v>1095433.6294328435</v>
      </c>
      <c r="BE13" s="209">
        <f t="shared" ref="BE13" si="37">BE11-BE12</f>
        <v>1095433.6294328435</v>
      </c>
      <c r="BF13" s="209">
        <f t="shared" ref="BF13:BG13" si="38">BF11-BF12</f>
        <v>1095433.6294328435</v>
      </c>
      <c r="BG13" s="209">
        <f t="shared" si="38"/>
        <v>1095433.6294328435</v>
      </c>
      <c r="BH13" s="209">
        <f t="shared" ref="BH13" si="39">BH11-BH12</f>
        <v>1095433.6294328435</v>
      </c>
      <c r="BI13" s="209">
        <f t="shared" ref="BI13" si="40">BI11-BI12</f>
        <v>1095433.6294328435</v>
      </c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</row>
    <row r="14" spans="1:131" s="54" customFormat="1" x14ac:dyDescent="0.3">
      <c r="A14" s="53" t="s">
        <v>3</v>
      </c>
      <c r="B14" s="1">
        <f>Custos!B13</f>
        <v>50000</v>
      </c>
      <c r="C14" s="1">
        <f>Custos!C13</f>
        <v>50000</v>
      </c>
      <c r="D14" s="1">
        <f>Custos!D13</f>
        <v>50000</v>
      </c>
      <c r="E14" s="1">
        <f>Custos!E13</f>
        <v>50000</v>
      </c>
      <c r="F14" s="1">
        <f>Custos!F13</f>
        <v>50000</v>
      </c>
      <c r="G14" s="1">
        <f>Custos!G13</f>
        <v>57668.78</v>
      </c>
      <c r="H14" s="1">
        <f>Custos!H13</f>
        <v>59668.78</v>
      </c>
      <c r="I14" s="1">
        <f>Custos!I13</f>
        <v>70204.98</v>
      </c>
      <c r="J14" s="1">
        <f>Custos!J13</f>
        <v>66704.98</v>
      </c>
      <c r="K14" s="1">
        <f>Custos!K13</f>
        <v>66704.98</v>
      </c>
      <c r="L14" s="1">
        <f>Custos!L13</f>
        <v>66704.98</v>
      </c>
      <c r="M14" s="1">
        <f>Custos!M13</f>
        <v>70204.98</v>
      </c>
      <c r="N14" s="1">
        <f>Custos!N13</f>
        <v>66704.98</v>
      </c>
      <c r="O14" s="1">
        <f>Custos!O13</f>
        <v>66704.98</v>
      </c>
      <c r="P14" s="1">
        <f>Custos!P13</f>
        <v>66704.98</v>
      </c>
      <c r="Q14" s="1">
        <f>Custos!Q13</f>
        <v>70204.98</v>
      </c>
      <c r="R14" s="1">
        <f>Custos!R13</f>
        <v>66704.98</v>
      </c>
      <c r="S14" s="1">
        <f>Custos!S13</f>
        <v>66704.98</v>
      </c>
      <c r="T14" s="1">
        <f>Custos!T13</f>
        <v>66704.98</v>
      </c>
      <c r="U14" s="1">
        <f>Custos!U13</f>
        <v>70204.98</v>
      </c>
      <c r="V14" s="1">
        <f>Custos!V13</f>
        <v>66704.98</v>
      </c>
      <c r="W14" s="1">
        <f>Custos!W13</f>
        <v>66704.98</v>
      </c>
      <c r="X14" s="1">
        <f>Custos!X13</f>
        <v>66704.98</v>
      </c>
      <c r="Y14" s="1">
        <f>Custos!Y13</f>
        <v>70204.98</v>
      </c>
      <c r="Z14" s="1">
        <f>Custos!Z13</f>
        <v>86704.98</v>
      </c>
      <c r="AA14" s="1">
        <f>Custos!AA13</f>
        <v>86704.98</v>
      </c>
      <c r="AB14" s="1">
        <f>Custos!AB13</f>
        <v>86704.98</v>
      </c>
      <c r="AC14" s="1">
        <f>Custos!AC13</f>
        <v>90204.98</v>
      </c>
      <c r="AD14" s="1">
        <f>Custos!AD13</f>
        <v>86704.98</v>
      </c>
      <c r="AE14" s="1">
        <f>Custos!AE13</f>
        <v>86704.98</v>
      </c>
      <c r="AF14" s="1">
        <f>Custos!AF13</f>
        <v>86704.98</v>
      </c>
      <c r="AG14" s="1">
        <f>Custos!AG13</f>
        <v>90204.98</v>
      </c>
      <c r="AH14" s="1">
        <f>Custos!AH13</f>
        <v>86704.98</v>
      </c>
      <c r="AI14" s="1">
        <f>Custos!AI13</f>
        <v>86704.98</v>
      </c>
      <c r="AJ14" s="1">
        <f>Custos!AJ13</f>
        <v>86704.98</v>
      </c>
      <c r="AK14" s="1">
        <f>Custos!AK13</f>
        <v>90204.98</v>
      </c>
      <c r="AL14" s="1">
        <f>Custos!AL13</f>
        <v>86704.98</v>
      </c>
      <c r="AM14" s="1">
        <f>Custos!AM13</f>
        <v>86704.98</v>
      </c>
      <c r="AN14" s="1">
        <f>Custos!AN13</f>
        <v>86704.98</v>
      </c>
      <c r="AO14" s="1">
        <f>Custos!AO13</f>
        <v>90204.98</v>
      </c>
      <c r="AP14" s="1">
        <f>Custos!AP13</f>
        <v>86704.98</v>
      </c>
      <c r="AQ14" s="1">
        <f>Custos!AQ13</f>
        <v>86704.98</v>
      </c>
      <c r="AR14" s="1">
        <f>Custos!AR13</f>
        <v>86704.98</v>
      </c>
      <c r="AS14" s="1">
        <f>Custos!AS13</f>
        <v>90204.98</v>
      </c>
      <c r="AT14" s="1">
        <f>Custos!AT13</f>
        <v>86704.98</v>
      </c>
      <c r="AU14" s="1">
        <f>Custos!AU13</f>
        <v>86704.98</v>
      </c>
      <c r="AV14" s="1">
        <f>Custos!AV13</f>
        <v>86704.98</v>
      </c>
      <c r="AW14" s="1">
        <f>Custos!AW13</f>
        <v>90204.98</v>
      </c>
      <c r="AX14" s="1">
        <f>Custos!AX13</f>
        <v>86704.98</v>
      </c>
      <c r="AY14" s="1">
        <f>Custos!AY13</f>
        <v>86704.98</v>
      </c>
      <c r="AZ14" s="1">
        <f>Custos!AZ13</f>
        <v>86704.98</v>
      </c>
      <c r="BA14" s="1">
        <f>Custos!BA13</f>
        <v>90204.98</v>
      </c>
      <c r="BB14" s="1">
        <f>Custos!BB13</f>
        <v>86704.98</v>
      </c>
      <c r="BC14" s="1">
        <f>Custos!BC13</f>
        <v>86704.98</v>
      </c>
      <c r="BD14" s="1">
        <f>Custos!BD13</f>
        <v>86704.98</v>
      </c>
      <c r="BE14" s="1">
        <f>Custos!BE13</f>
        <v>90204.98</v>
      </c>
      <c r="BF14" s="1">
        <f>Custos!BF13</f>
        <v>86704.98</v>
      </c>
      <c r="BG14" s="1">
        <f>Custos!BG13</f>
        <v>86704.98</v>
      </c>
      <c r="BH14" s="1">
        <f>Custos!BH13</f>
        <v>86704.98</v>
      </c>
      <c r="BI14" s="1">
        <f>Custos!BI13</f>
        <v>90204.98</v>
      </c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</row>
    <row r="15" spans="1:131" s="54" customFormat="1" x14ac:dyDescent="0.3">
      <c r="A15" s="53" t="s">
        <v>5</v>
      </c>
      <c r="B15" s="1">
        <f>Investimentos_infra!B13</f>
        <v>1555000</v>
      </c>
      <c r="C15" s="1">
        <f>Investimentos_infra!C13</f>
        <v>60000</v>
      </c>
      <c r="D15" s="1">
        <f>Investimentos_infra!D13</f>
        <v>440000</v>
      </c>
      <c r="E15" s="1">
        <f>Investimentos_infra!E13</f>
        <v>945000</v>
      </c>
      <c r="F15" s="1">
        <f>Investimentos_infra!F13</f>
        <v>405000</v>
      </c>
      <c r="G15" s="1">
        <f>Investimentos_infra!G13</f>
        <v>384050</v>
      </c>
      <c r="H15" s="1">
        <f>Investimentos_infra!H13</f>
        <v>265050</v>
      </c>
      <c r="I15" s="1">
        <f>Investimentos_infra!I13</f>
        <v>265050</v>
      </c>
      <c r="J15" s="1">
        <f>Investimentos_infra!J13</f>
        <v>260050</v>
      </c>
      <c r="K15" s="1">
        <f>Investimentos_infra!K13</f>
        <v>260050</v>
      </c>
      <c r="L15" s="1">
        <f>Investimentos_infra!L13</f>
        <v>260050</v>
      </c>
      <c r="M15" s="1">
        <f>Investimentos_infra!M13</f>
        <v>260050</v>
      </c>
      <c r="N15" s="1">
        <f>Investimentos_infra!N13</f>
        <v>260050</v>
      </c>
      <c r="O15" s="1">
        <f>Investimentos_infra!O13</f>
        <v>260050</v>
      </c>
      <c r="P15" s="1">
        <f>Investimentos_infra!P13</f>
        <v>260050</v>
      </c>
      <c r="Q15" s="1">
        <f>Investimentos_infra!Q13</f>
        <v>260050</v>
      </c>
      <c r="R15" s="1">
        <f>Investimentos_infra!R13</f>
        <v>260050</v>
      </c>
      <c r="S15" s="1">
        <f>Investimentos_infra!S13</f>
        <v>0</v>
      </c>
      <c r="T15" s="1">
        <f>Investimentos_infra!T13</f>
        <v>0</v>
      </c>
      <c r="U15" s="1">
        <f>Investimentos_infra!U13</f>
        <v>0</v>
      </c>
      <c r="V15" s="1">
        <f>Investimentos_infra!V13</f>
        <v>0</v>
      </c>
      <c r="W15" s="1">
        <f>Investimentos_infra!W13</f>
        <v>0</v>
      </c>
      <c r="X15" s="1">
        <f>Investimentos_infra!X13</f>
        <v>0</v>
      </c>
      <c r="Y15" s="1">
        <f>Investimentos_infra!Y13</f>
        <v>0</v>
      </c>
      <c r="Z15" s="1">
        <f>Investimentos_infra!Z13</f>
        <v>0</v>
      </c>
      <c r="AA15" s="1">
        <f>Investimentos_infra!AA13</f>
        <v>0</v>
      </c>
      <c r="AB15" s="1">
        <f>Investimentos_infra!AB13</f>
        <v>0</v>
      </c>
      <c r="AC15" s="1">
        <f>Investimentos_infra!AC13</f>
        <v>0</v>
      </c>
      <c r="AD15" s="1">
        <f>Investimentos_infra!AD13</f>
        <v>0</v>
      </c>
      <c r="AE15" s="1">
        <f>Investimentos_infra!AE13</f>
        <v>0</v>
      </c>
      <c r="AF15" s="1">
        <f>Investimentos_infra!AF13</f>
        <v>0</v>
      </c>
      <c r="AG15" s="1">
        <f>Investimentos_infra!AG13</f>
        <v>0</v>
      </c>
      <c r="AH15" s="1">
        <f>Investimentos_infra!AH13</f>
        <v>0</v>
      </c>
      <c r="AI15" s="1">
        <f>Investimentos_infra!AI13</f>
        <v>0</v>
      </c>
      <c r="AJ15" s="1">
        <f>Investimentos_infra!AJ13</f>
        <v>0</v>
      </c>
      <c r="AK15" s="1">
        <f>Investimentos_infra!AK13</f>
        <v>0</v>
      </c>
      <c r="AL15" s="1">
        <f>Investimentos_infra!AL13</f>
        <v>0</v>
      </c>
      <c r="AM15" s="1">
        <f>Investimentos_infra!AM13</f>
        <v>0</v>
      </c>
      <c r="AN15" s="1">
        <f>Investimentos_infra!AN13</f>
        <v>0</v>
      </c>
      <c r="AO15" s="1">
        <f>Investimentos_infra!AO13</f>
        <v>0</v>
      </c>
      <c r="AP15" s="1">
        <f>Investimentos_infra!AP13</f>
        <v>0</v>
      </c>
      <c r="AQ15" s="1">
        <f>Investimentos_infra!AQ13</f>
        <v>0</v>
      </c>
      <c r="AR15" s="1">
        <f>Investimentos_infra!AR13</f>
        <v>0</v>
      </c>
      <c r="AS15" s="1">
        <f>Investimentos_infra!AS13</f>
        <v>0</v>
      </c>
      <c r="AT15" s="1">
        <f>Investimentos_infra!AT13</f>
        <v>0</v>
      </c>
      <c r="AU15" s="1">
        <f>Investimentos_infra!AU13</f>
        <v>0</v>
      </c>
      <c r="AV15" s="1">
        <f>Investimentos_infra!AV13</f>
        <v>0</v>
      </c>
      <c r="AW15" s="1">
        <f>Investimentos_infra!AW13</f>
        <v>0</v>
      </c>
      <c r="AX15" s="1">
        <f>Investimentos_infra!AX13</f>
        <v>0</v>
      </c>
      <c r="AY15" s="1">
        <f>Investimentos_infra!AY13</f>
        <v>0</v>
      </c>
      <c r="AZ15" s="1">
        <f>Investimentos_infra!AZ13</f>
        <v>0</v>
      </c>
      <c r="BA15" s="1">
        <f>Investimentos_infra!BA13</f>
        <v>0</v>
      </c>
      <c r="BB15" s="1">
        <f>Investimentos_infra!BB13</f>
        <v>0</v>
      </c>
      <c r="BC15" s="1">
        <f>Investimentos_infra!BC13</f>
        <v>0</v>
      </c>
      <c r="BD15" s="1">
        <f>Investimentos_infra!BD13</f>
        <v>0</v>
      </c>
      <c r="BE15" s="1">
        <f>Investimentos_infra!BE13</f>
        <v>0</v>
      </c>
      <c r="BF15" s="1">
        <f>Investimentos_infra!BF13</f>
        <v>0</v>
      </c>
      <c r="BG15" s="1">
        <f>Investimentos_infra!BG13</f>
        <v>0</v>
      </c>
      <c r="BH15" s="1">
        <f>Investimentos_infra!BH13</f>
        <v>0</v>
      </c>
      <c r="BI15" s="1">
        <f>Investimentos_infra!BI13</f>
        <v>0</v>
      </c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</row>
    <row r="16" spans="1:131" s="54" customFormat="1" x14ac:dyDescent="0.3">
      <c r="A16" s="53" t="s">
        <v>4</v>
      </c>
      <c r="B16" s="1">
        <f>Despesas!B19</f>
        <v>39950</v>
      </c>
      <c r="C16" s="1">
        <f>Despesas!C19</f>
        <v>44950</v>
      </c>
      <c r="D16" s="1">
        <f>Despesas!D19</f>
        <v>46850</v>
      </c>
      <c r="E16" s="1">
        <f>Despesas!E19</f>
        <v>45450</v>
      </c>
      <c r="F16" s="1">
        <f>Despesas!F19</f>
        <v>55450</v>
      </c>
      <c r="G16" s="1">
        <f>Despesas!G19</f>
        <v>58050</v>
      </c>
      <c r="H16" s="1">
        <f>Despesas!H19</f>
        <v>57450</v>
      </c>
      <c r="I16" s="1">
        <f>Despesas!I19</f>
        <v>57450</v>
      </c>
      <c r="J16" s="1">
        <f>Despesas!J19</f>
        <v>58050</v>
      </c>
      <c r="K16" s="1">
        <f>Despesas!K19</f>
        <v>57450</v>
      </c>
      <c r="L16" s="1">
        <f>Despesas!L19</f>
        <v>57450</v>
      </c>
      <c r="M16" s="1">
        <f>Despesas!M19</f>
        <v>58050</v>
      </c>
      <c r="N16" s="1">
        <f>Despesas!N19</f>
        <v>58850</v>
      </c>
      <c r="O16" s="1">
        <f>Despesas!O19</f>
        <v>57450</v>
      </c>
      <c r="P16" s="1">
        <f>Despesas!P19</f>
        <v>57450</v>
      </c>
      <c r="Q16" s="1">
        <f>Despesas!Q19</f>
        <v>57450</v>
      </c>
      <c r="R16" s="1">
        <f>Despesas!R19</f>
        <v>57450</v>
      </c>
      <c r="S16" s="1">
        <f>Despesas!S19</f>
        <v>58450</v>
      </c>
      <c r="T16" s="1">
        <f>Despesas!T19</f>
        <v>57450</v>
      </c>
      <c r="U16" s="1">
        <f>Despesas!U19</f>
        <v>57450</v>
      </c>
      <c r="V16" s="1">
        <f>Despesas!V19</f>
        <v>57450</v>
      </c>
      <c r="W16" s="1">
        <f>Despesas!W19</f>
        <v>57450</v>
      </c>
      <c r="X16" s="1">
        <f>Despesas!X19</f>
        <v>57450</v>
      </c>
      <c r="Y16" s="1">
        <f>Despesas!Y19</f>
        <v>58850</v>
      </c>
      <c r="Z16" s="1">
        <f>Despesas!Z19</f>
        <v>57450</v>
      </c>
      <c r="AA16" s="1">
        <f>Despesas!AA19</f>
        <v>57450</v>
      </c>
      <c r="AB16" s="1">
        <f>Despesas!AB19</f>
        <v>57450</v>
      </c>
      <c r="AC16" s="1">
        <f>Despesas!AC19</f>
        <v>57450</v>
      </c>
      <c r="AD16" s="1">
        <f>Despesas!AD19</f>
        <v>58450</v>
      </c>
      <c r="AE16" s="1">
        <f>Despesas!AE19</f>
        <v>57450</v>
      </c>
      <c r="AF16" s="1">
        <f>Despesas!AF19</f>
        <v>57450</v>
      </c>
      <c r="AG16" s="1">
        <f>Despesas!AG19</f>
        <v>57450</v>
      </c>
      <c r="AH16" s="1">
        <f>Despesas!AH19</f>
        <v>57450</v>
      </c>
      <c r="AI16" s="1">
        <f>Despesas!AI19</f>
        <v>57450</v>
      </c>
      <c r="AJ16" s="1">
        <f>Despesas!AJ19</f>
        <v>57450</v>
      </c>
      <c r="AK16" s="1">
        <f>Despesas!AK19</f>
        <v>57450</v>
      </c>
      <c r="AL16" s="1">
        <f>Despesas!AL19</f>
        <v>58850</v>
      </c>
      <c r="AM16" s="1">
        <f>Despesas!AM19</f>
        <v>57450</v>
      </c>
      <c r="AN16" s="1">
        <f>Despesas!AN19</f>
        <v>57450</v>
      </c>
      <c r="AO16" s="1">
        <f>Despesas!AO19</f>
        <v>57450</v>
      </c>
      <c r="AP16" s="1">
        <f>Despesas!AP19</f>
        <v>57450</v>
      </c>
      <c r="AQ16" s="1">
        <f>Despesas!AQ19</f>
        <v>58450</v>
      </c>
      <c r="AR16" s="1">
        <f>Despesas!AR19</f>
        <v>57450</v>
      </c>
      <c r="AS16" s="1">
        <f>Despesas!AS19</f>
        <v>57450</v>
      </c>
      <c r="AT16" s="1">
        <f>Despesas!AT19</f>
        <v>57450</v>
      </c>
      <c r="AU16" s="1">
        <f>Despesas!AU19</f>
        <v>57450</v>
      </c>
      <c r="AV16" s="1">
        <f>Despesas!AV19</f>
        <v>57450</v>
      </c>
      <c r="AW16" s="1">
        <f>Despesas!AW19</f>
        <v>57450</v>
      </c>
      <c r="AX16" s="1">
        <f>Despesas!AX19</f>
        <v>58850</v>
      </c>
      <c r="AY16" s="1">
        <f>Despesas!AY19</f>
        <v>57450</v>
      </c>
      <c r="AZ16" s="1">
        <f>Despesas!AZ19</f>
        <v>57450</v>
      </c>
      <c r="BA16" s="1">
        <f>Despesas!BA19</f>
        <v>57450</v>
      </c>
      <c r="BB16" s="1">
        <f>Despesas!BB19</f>
        <v>57450</v>
      </c>
      <c r="BC16" s="1">
        <f>Despesas!BC19</f>
        <v>58450</v>
      </c>
      <c r="BD16" s="1">
        <f>Despesas!BD19</f>
        <v>57450</v>
      </c>
      <c r="BE16" s="1">
        <f>Despesas!BE19</f>
        <v>57450</v>
      </c>
      <c r="BF16" s="1">
        <f>Despesas!BF19</f>
        <v>57450</v>
      </c>
      <c r="BG16" s="1">
        <f>Despesas!BG19</f>
        <v>57450</v>
      </c>
      <c r="BH16" s="1">
        <f>Despesas!BH19</f>
        <v>57450</v>
      </c>
      <c r="BI16" s="1">
        <f>Despesas!BI19</f>
        <v>57450</v>
      </c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</row>
    <row r="17" spans="1:131" s="54" customFormat="1" x14ac:dyDescent="0.3">
      <c r="A17" s="53" t="s">
        <v>22</v>
      </c>
      <c r="B17" s="1">
        <f>Funcionários!B62</f>
        <v>66000</v>
      </c>
      <c r="C17" s="1">
        <f>Funcionários!C62</f>
        <v>74000</v>
      </c>
      <c r="D17" s="1">
        <f>Funcionários!D62</f>
        <v>87200</v>
      </c>
      <c r="E17" s="1">
        <f>Funcionários!E62</f>
        <v>116800</v>
      </c>
      <c r="F17" s="1">
        <f>Funcionários!F62</f>
        <v>137800</v>
      </c>
      <c r="G17" s="1">
        <f>Funcionários!G62</f>
        <v>137800</v>
      </c>
      <c r="H17" s="1">
        <f>Funcionários!H62</f>
        <v>137800</v>
      </c>
      <c r="I17" s="1">
        <f>Funcionários!I62</f>
        <v>137800</v>
      </c>
      <c r="J17" s="1">
        <f>Funcionários!J62</f>
        <v>137800</v>
      </c>
      <c r="K17" s="1">
        <f>Funcionários!K62</f>
        <v>137800</v>
      </c>
      <c r="L17" s="1">
        <f>Funcionários!L62</f>
        <v>137800</v>
      </c>
      <c r="M17" s="1">
        <f>Funcionários!M62</f>
        <v>137800</v>
      </c>
      <c r="N17" s="1">
        <f>Funcionários!N62</f>
        <v>151300</v>
      </c>
      <c r="O17" s="1">
        <f>Funcionários!O62</f>
        <v>151300</v>
      </c>
      <c r="P17" s="1">
        <f>Funcionários!P62</f>
        <v>151300</v>
      </c>
      <c r="Q17" s="1">
        <f>Funcionários!Q62</f>
        <v>151300</v>
      </c>
      <c r="R17" s="1">
        <f>Funcionários!R62</f>
        <v>151300</v>
      </c>
      <c r="S17" s="1">
        <f>Funcionários!S62</f>
        <v>151300</v>
      </c>
      <c r="T17" s="1">
        <f>Funcionários!T62</f>
        <v>151300</v>
      </c>
      <c r="U17" s="1">
        <f>Funcionários!U62</f>
        <v>151300</v>
      </c>
      <c r="V17" s="1">
        <f>Funcionários!V62</f>
        <v>151300</v>
      </c>
      <c r="W17" s="1">
        <f>Funcionários!W62</f>
        <v>151300</v>
      </c>
      <c r="X17" s="1">
        <f>Funcionários!X62</f>
        <v>151300</v>
      </c>
      <c r="Y17" s="1">
        <f>Funcionários!Y62</f>
        <v>151300</v>
      </c>
      <c r="Z17" s="1">
        <f>Funcionários!Z62</f>
        <v>178976</v>
      </c>
      <c r="AA17" s="1">
        <f>Funcionários!AA62</f>
        <v>178976</v>
      </c>
      <c r="AB17" s="1">
        <f>Funcionários!AB62</f>
        <v>178976</v>
      </c>
      <c r="AC17" s="1">
        <f>Funcionários!AC62</f>
        <v>178976</v>
      </c>
      <c r="AD17" s="1">
        <f>Funcionários!AD62</f>
        <v>178976</v>
      </c>
      <c r="AE17" s="1">
        <f>Funcionários!AE62</f>
        <v>178976</v>
      </c>
      <c r="AF17" s="1">
        <f>Funcionários!AF62</f>
        <v>178976</v>
      </c>
      <c r="AG17" s="1">
        <f>Funcionários!AG62</f>
        <v>178976</v>
      </c>
      <c r="AH17" s="1">
        <f>Funcionários!AH62</f>
        <v>178976</v>
      </c>
      <c r="AI17" s="1">
        <f>Funcionários!AI62</f>
        <v>178976</v>
      </c>
      <c r="AJ17" s="1">
        <f>Funcionários!AJ62</f>
        <v>178976</v>
      </c>
      <c r="AK17" s="1">
        <f>Funcionários!AK62</f>
        <v>178976</v>
      </c>
      <c r="AL17" s="1">
        <f>Funcionários!AL62</f>
        <v>214164.2</v>
      </c>
      <c r="AM17" s="1">
        <f>Funcionários!AM62</f>
        <v>214164.2</v>
      </c>
      <c r="AN17" s="1">
        <f>Funcionários!AN62</f>
        <v>214164.2</v>
      </c>
      <c r="AO17" s="1">
        <f>Funcionários!AO62</f>
        <v>214164.2</v>
      </c>
      <c r="AP17" s="1">
        <f>Funcionários!AP62</f>
        <v>214164.2</v>
      </c>
      <c r="AQ17" s="1">
        <f>Funcionários!AQ62</f>
        <v>214164.2</v>
      </c>
      <c r="AR17" s="1">
        <f>Funcionários!AR62</f>
        <v>214164.2</v>
      </c>
      <c r="AS17" s="1">
        <f>Funcionários!AS62</f>
        <v>214164.2</v>
      </c>
      <c r="AT17" s="1">
        <f>Funcionários!AT62</f>
        <v>214164.2</v>
      </c>
      <c r="AU17" s="1">
        <f>Funcionários!AU62</f>
        <v>214164.2</v>
      </c>
      <c r="AV17" s="1">
        <f>Funcionários!AV62</f>
        <v>214164.2</v>
      </c>
      <c r="AW17" s="1">
        <f>Funcionários!AW62</f>
        <v>214164.2</v>
      </c>
      <c r="AX17" s="1">
        <f>Funcionários!AX62</f>
        <v>235220.62</v>
      </c>
      <c r="AY17" s="1">
        <f>Funcionários!AY62</f>
        <v>235220.62</v>
      </c>
      <c r="AZ17" s="1">
        <f>Funcionários!AZ62</f>
        <v>235220.62</v>
      </c>
      <c r="BA17" s="1">
        <f>Funcionários!BA62</f>
        <v>235220.62</v>
      </c>
      <c r="BB17" s="1">
        <f>Funcionários!BB62</f>
        <v>235220.62</v>
      </c>
      <c r="BC17" s="1">
        <f>Funcionários!BC62</f>
        <v>235220.62</v>
      </c>
      <c r="BD17" s="1">
        <f>Funcionários!BD62</f>
        <v>235220.62</v>
      </c>
      <c r="BE17" s="1">
        <f>Funcionários!BE62</f>
        <v>235220.62</v>
      </c>
      <c r="BF17" s="1">
        <f>Funcionários!BF62</f>
        <v>235220.62</v>
      </c>
      <c r="BG17" s="1">
        <f>Funcionários!BG62</f>
        <v>235220.62</v>
      </c>
      <c r="BH17" s="1">
        <f>Funcionários!BH62</f>
        <v>235220.62</v>
      </c>
      <c r="BI17" s="1">
        <f>Funcionários!BI62</f>
        <v>235220.62</v>
      </c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</row>
    <row r="18" spans="1:131" s="52" customFormat="1" x14ac:dyDescent="0.3">
      <c r="A18" s="208" t="s">
        <v>24</v>
      </c>
      <c r="B18" s="209">
        <f>B13-SUM(B14:B17)</f>
        <v>-1710950</v>
      </c>
      <c r="C18" s="209">
        <f t="shared" ref="C18:BI18" si="41">C13-SUM(C14:C17)</f>
        <v>-228950</v>
      </c>
      <c r="D18" s="209">
        <f t="shared" si="41"/>
        <v>-624050</v>
      </c>
      <c r="E18" s="209">
        <f t="shared" si="41"/>
        <v>-1157250</v>
      </c>
      <c r="F18" s="209">
        <f t="shared" si="41"/>
        <v>-648250</v>
      </c>
      <c r="G18" s="209">
        <f t="shared" si="41"/>
        <v>-484978.95800000004</v>
      </c>
      <c r="H18" s="209">
        <f t="shared" si="41"/>
        <v>-367378.95800000004</v>
      </c>
      <c r="I18" s="209">
        <f t="shared" si="41"/>
        <v>-303294.99699999997</v>
      </c>
      <c r="J18" s="209">
        <f t="shared" si="41"/>
        <v>-224428.83599999995</v>
      </c>
      <c r="K18" s="209">
        <f t="shared" si="41"/>
        <v>-152862.67499999993</v>
      </c>
      <c r="L18" s="209">
        <f t="shared" si="41"/>
        <v>-81896.513999999966</v>
      </c>
      <c r="M18" s="209">
        <f t="shared" si="41"/>
        <v>-15639.353000000003</v>
      </c>
      <c r="N18" s="209">
        <f t="shared" si="41"/>
        <v>50007.808000000077</v>
      </c>
      <c r="O18" s="209">
        <f t="shared" si="41"/>
        <v>122373.96900000004</v>
      </c>
      <c r="P18" s="209">
        <f t="shared" si="41"/>
        <v>193340.13</v>
      </c>
      <c r="Q18" s="209">
        <f t="shared" si="41"/>
        <v>189840.13</v>
      </c>
      <c r="R18" s="209">
        <f t="shared" si="41"/>
        <v>193340.13</v>
      </c>
      <c r="S18" s="209">
        <f t="shared" si="41"/>
        <v>452390.13</v>
      </c>
      <c r="T18" s="209">
        <f t="shared" si="41"/>
        <v>453390.13</v>
      </c>
      <c r="U18" s="209">
        <f t="shared" si="41"/>
        <v>449890.13</v>
      </c>
      <c r="V18" s="209">
        <f t="shared" si="41"/>
        <v>453390.13</v>
      </c>
      <c r="W18" s="209">
        <f t="shared" si="41"/>
        <v>453390.13</v>
      </c>
      <c r="X18" s="209">
        <f t="shared" si="41"/>
        <v>453390.13</v>
      </c>
      <c r="Y18" s="209">
        <f t="shared" si="41"/>
        <v>448490.13</v>
      </c>
      <c r="Z18" s="209">
        <f t="shared" si="41"/>
        <v>511300.19773750007</v>
      </c>
      <c r="AA18" s="209">
        <f t="shared" si="41"/>
        <v>511300.19773750007</v>
      </c>
      <c r="AB18" s="209">
        <f t="shared" si="41"/>
        <v>511300.19773750007</v>
      </c>
      <c r="AC18" s="209">
        <f t="shared" si="41"/>
        <v>507800.19773750007</v>
      </c>
      <c r="AD18" s="209">
        <f t="shared" si="41"/>
        <v>510300.19773750007</v>
      </c>
      <c r="AE18" s="209">
        <f t="shared" si="41"/>
        <v>511300.19773750007</v>
      </c>
      <c r="AF18" s="209">
        <f t="shared" si="41"/>
        <v>511300.19773750007</v>
      </c>
      <c r="AG18" s="209">
        <f t="shared" si="41"/>
        <v>507800.19773750007</v>
      </c>
      <c r="AH18" s="209">
        <f t="shared" si="41"/>
        <v>511300.19773750007</v>
      </c>
      <c r="AI18" s="209">
        <f t="shared" si="41"/>
        <v>511300.19773750007</v>
      </c>
      <c r="AJ18" s="209">
        <f t="shared" si="41"/>
        <v>511300.19773750007</v>
      </c>
      <c r="AK18" s="209">
        <f t="shared" si="41"/>
        <v>507800.19773750007</v>
      </c>
      <c r="AL18" s="209">
        <f t="shared" si="41"/>
        <v>596108.48689812492</v>
      </c>
      <c r="AM18" s="209">
        <f t="shared" si="41"/>
        <v>597508.48689812492</v>
      </c>
      <c r="AN18" s="209">
        <f t="shared" si="41"/>
        <v>597508.48689812492</v>
      </c>
      <c r="AO18" s="209">
        <f t="shared" si="41"/>
        <v>594008.48689812492</v>
      </c>
      <c r="AP18" s="209">
        <f t="shared" si="41"/>
        <v>597508.48689812492</v>
      </c>
      <c r="AQ18" s="209">
        <f t="shared" si="41"/>
        <v>596508.48689812492</v>
      </c>
      <c r="AR18" s="209">
        <f t="shared" si="41"/>
        <v>597508.48689812492</v>
      </c>
      <c r="AS18" s="209">
        <f t="shared" si="41"/>
        <v>594008.48689812492</v>
      </c>
      <c r="AT18" s="209">
        <f t="shared" si="41"/>
        <v>597508.48689812492</v>
      </c>
      <c r="AU18" s="209">
        <f t="shared" si="41"/>
        <v>597508.48689812492</v>
      </c>
      <c r="AV18" s="209">
        <f t="shared" si="41"/>
        <v>597508.48689812492</v>
      </c>
      <c r="AW18" s="209">
        <f t="shared" si="41"/>
        <v>594008.48689812492</v>
      </c>
      <c r="AX18" s="209">
        <f t="shared" si="41"/>
        <v>714658.02943284356</v>
      </c>
      <c r="AY18" s="209">
        <f t="shared" si="41"/>
        <v>716058.02943284356</v>
      </c>
      <c r="AZ18" s="209">
        <f t="shared" si="41"/>
        <v>716058.02943284356</v>
      </c>
      <c r="BA18" s="209">
        <f t="shared" si="41"/>
        <v>712558.02943284356</v>
      </c>
      <c r="BB18" s="209">
        <f t="shared" si="41"/>
        <v>716058.02943284356</v>
      </c>
      <c r="BC18" s="209">
        <f t="shared" si="41"/>
        <v>715058.02943284356</v>
      </c>
      <c r="BD18" s="209">
        <f t="shared" si="41"/>
        <v>716058.02943284356</v>
      </c>
      <c r="BE18" s="209">
        <f t="shared" si="41"/>
        <v>712558.02943284356</v>
      </c>
      <c r="BF18" s="209">
        <f t="shared" si="41"/>
        <v>716058.02943284356</v>
      </c>
      <c r="BG18" s="209">
        <f t="shared" si="41"/>
        <v>716058.02943284356</v>
      </c>
      <c r="BH18" s="209">
        <f t="shared" si="41"/>
        <v>716058.02943284356</v>
      </c>
      <c r="BI18" s="209">
        <f t="shared" si="41"/>
        <v>712558.02943284356</v>
      </c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</row>
    <row r="19" spans="1:131" s="54" customFormat="1" x14ac:dyDescent="0.3">
      <c r="A19" s="53" t="s">
        <v>0</v>
      </c>
      <c r="B19" s="1">
        <f>-IF(B18&lt;0,0,0.25*B18)</f>
        <v>0</v>
      </c>
      <c r="C19" s="1">
        <f t="shared" ref="C19:BI19" si="42">-IF(C18&lt;0,0,0.25*C18)</f>
        <v>0</v>
      </c>
      <c r="D19" s="1">
        <f t="shared" si="42"/>
        <v>0</v>
      </c>
      <c r="E19" s="1">
        <f t="shared" si="42"/>
        <v>0</v>
      </c>
      <c r="F19" s="1">
        <f t="shared" si="42"/>
        <v>0</v>
      </c>
      <c r="G19" s="1">
        <f t="shared" si="42"/>
        <v>0</v>
      </c>
      <c r="H19" s="1">
        <f t="shared" si="42"/>
        <v>0</v>
      </c>
      <c r="I19" s="1">
        <f t="shared" si="42"/>
        <v>0</v>
      </c>
      <c r="J19" s="1">
        <f t="shared" si="42"/>
        <v>0</v>
      </c>
      <c r="K19" s="1">
        <f t="shared" si="42"/>
        <v>0</v>
      </c>
      <c r="L19" s="1">
        <f t="shared" si="42"/>
        <v>0</v>
      </c>
      <c r="M19" s="1">
        <f t="shared" si="42"/>
        <v>0</v>
      </c>
      <c r="N19" s="1">
        <f t="shared" si="42"/>
        <v>-12501.952000000019</v>
      </c>
      <c r="O19" s="1">
        <f t="shared" si="42"/>
        <v>-30593.49225000001</v>
      </c>
      <c r="P19" s="1">
        <f t="shared" si="42"/>
        <v>-48335.032500000001</v>
      </c>
      <c r="Q19" s="1">
        <f t="shared" si="42"/>
        <v>-47460.032500000001</v>
      </c>
      <c r="R19" s="1">
        <f t="shared" si="42"/>
        <v>-48335.032500000001</v>
      </c>
      <c r="S19" s="1">
        <f t="shared" si="42"/>
        <v>-113097.5325</v>
      </c>
      <c r="T19" s="1">
        <f t="shared" si="42"/>
        <v>-113347.5325</v>
      </c>
      <c r="U19" s="1">
        <f t="shared" si="42"/>
        <v>-112472.5325</v>
      </c>
      <c r="V19" s="1">
        <f t="shared" si="42"/>
        <v>-113347.5325</v>
      </c>
      <c r="W19" s="1">
        <f t="shared" si="42"/>
        <v>-113347.5325</v>
      </c>
      <c r="X19" s="1">
        <f t="shared" si="42"/>
        <v>-113347.5325</v>
      </c>
      <c r="Y19" s="1">
        <f t="shared" si="42"/>
        <v>-112122.5325</v>
      </c>
      <c r="Z19" s="1">
        <f t="shared" si="42"/>
        <v>-127825.04943437502</v>
      </c>
      <c r="AA19" s="1">
        <f t="shared" si="42"/>
        <v>-127825.04943437502</v>
      </c>
      <c r="AB19" s="1">
        <f t="shared" si="42"/>
        <v>-127825.04943437502</v>
      </c>
      <c r="AC19" s="1">
        <f t="shared" si="42"/>
        <v>-126950.04943437502</v>
      </c>
      <c r="AD19" s="1">
        <f t="shared" si="42"/>
        <v>-127575.04943437502</v>
      </c>
      <c r="AE19" s="1">
        <f t="shared" si="42"/>
        <v>-127825.04943437502</v>
      </c>
      <c r="AF19" s="1">
        <f t="shared" si="42"/>
        <v>-127825.04943437502</v>
      </c>
      <c r="AG19" s="1">
        <f t="shared" si="42"/>
        <v>-126950.04943437502</v>
      </c>
      <c r="AH19" s="1">
        <f t="shared" si="42"/>
        <v>-127825.04943437502</v>
      </c>
      <c r="AI19" s="1">
        <f t="shared" si="42"/>
        <v>-127825.04943437502</v>
      </c>
      <c r="AJ19" s="1">
        <f t="shared" si="42"/>
        <v>-127825.04943437502</v>
      </c>
      <c r="AK19" s="1">
        <f t="shared" si="42"/>
        <v>-126950.04943437502</v>
      </c>
      <c r="AL19" s="1">
        <f t="shared" si="42"/>
        <v>-149027.12172453123</v>
      </c>
      <c r="AM19" s="1">
        <f t="shared" si="42"/>
        <v>-149377.12172453123</v>
      </c>
      <c r="AN19" s="1">
        <f t="shared" si="42"/>
        <v>-149377.12172453123</v>
      </c>
      <c r="AO19" s="1">
        <f t="shared" si="42"/>
        <v>-148502.12172453123</v>
      </c>
      <c r="AP19" s="1">
        <f t="shared" si="42"/>
        <v>-149377.12172453123</v>
      </c>
      <c r="AQ19" s="1">
        <f t="shared" si="42"/>
        <v>-149127.12172453123</v>
      </c>
      <c r="AR19" s="1">
        <f t="shared" si="42"/>
        <v>-149377.12172453123</v>
      </c>
      <c r="AS19" s="1">
        <f t="shared" si="42"/>
        <v>-148502.12172453123</v>
      </c>
      <c r="AT19" s="1">
        <f t="shared" si="42"/>
        <v>-149377.12172453123</v>
      </c>
      <c r="AU19" s="1">
        <f t="shared" si="42"/>
        <v>-149377.12172453123</v>
      </c>
      <c r="AV19" s="1">
        <f t="shared" si="42"/>
        <v>-149377.12172453123</v>
      </c>
      <c r="AW19" s="1">
        <f t="shared" si="42"/>
        <v>-148502.12172453123</v>
      </c>
      <c r="AX19" s="1">
        <f t="shared" si="42"/>
        <v>-178664.50735821089</v>
      </c>
      <c r="AY19" s="1">
        <f t="shared" si="42"/>
        <v>-179014.50735821089</v>
      </c>
      <c r="AZ19" s="1">
        <f t="shared" si="42"/>
        <v>-179014.50735821089</v>
      </c>
      <c r="BA19" s="1">
        <f t="shared" si="42"/>
        <v>-178139.50735821089</v>
      </c>
      <c r="BB19" s="1">
        <f t="shared" si="42"/>
        <v>-179014.50735821089</v>
      </c>
      <c r="BC19" s="1">
        <f t="shared" si="42"/>
        <v>-178764.50735821089</v>
      </c>
      <c r="BD19" s="1">
        <f t="shared" si="42"/>
        <v>-179014.50735821089</v>
      </c>
      <c r="BE19" s="1">
        <f t="shared" si="42"/>
        <v>-178139.50735821089</v>
      </c>
      <c r="BF19" s="1">
        <f t="shared" si="42"/>
        <v>-179014.50735821089</v>
      </c>
      <c r="BG19" s="1">
        <f t="shared" si="42"/>
        <v>-179014.50735821089</v>
      </c>
      <c r="BH19" s="1">
        <f t="shared" si="42"/>
        <v>-179014.50735821089</v>
      </c>
      <c r="BI19" s="1">
        <f t="shared" si="42"/>
        <v>-178139.50735821089</v>
      </c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</row>
    <row r="20" spans="1:131" s="54" customFormat="1" x14ac:dyDescent="0.3">
      <c r="A20" s="53" t="s">
        <v>20</v>
      </c>
      <c r="B20" s="1">
        <f>-IF(B18&lt;0,0,B18*0.09)</f>
        <v>0</v>
      </c>
      <c r="C20" s="1">
        <f t="shared" ref="C20:BI20" si="43">-IF(C18&lt;0,0,C18*0.09)</f>
        <v>0</v>
      </c>
      <c r="D20" s="1">
        <f t="shared" si="43"/>
        <v>0</v>
      </c>
      <c r="E20" s="1">
        <f t="shared" si="43"/>
        <v>0</v>
      </c>
      <c r="F20" s="1">
        <f t="shared" si="43"/>
        <v>0</v>
      </c>
      <c r="G20" s="1">
        <f t="shared" si="43"/>
        <v>0</v>
      </c>
      <c r="H20" s="1">
        <f t="shared" si="43"/>
        <v>0</v>
      </c>
      <c r="I20" s="1">
        <f t="shared" si="43"/>
        <v>0</v>
      </c>
      <c r="J20" s="1">
        <f t="shared" si="43"/>
        <v>0</v>
      </c>
      <c r="K20" s="1">
        <f t="shared" si="43"/>
        <v>0</v>
      </c>
      <c r="L20" s="1">
        <f t="shared" si="43"/>
        <v>0</v>
      </c>
      <c r="M20" s="1">
        <f t="shared" si="43"/>
        <v>0</v>
      </c>
      <c r="N20" s="1">
        <f t="shared" si="43"/>
        <v>-4500.7027200000066</v>
      </c>
      <c r="O20" s="1">
        <f t="shared" si="43"/>
        <v>-11013.657210000003</v>
      </c>
      <c r="P20" s="1">
        <f t="shared" si="43"/>
        <v>-17400.611700000001</v>
      </c>
      <c r="Q20" s="1">
        <f t="shared" si="43"/>
        <v>-17085.611700000001</v>
      </c>
      <c r="R20" s="1">
        <f t="shared" si="43"/>
        <v>-17400.611700000001</v>
      </c>
      <c r="S20" s="1">
        <f t="shared" si="43"/>
        <v>-40715.111700000001</v>
      </c>
      <c r="T20" s="1">
        <f t="shared" si="43"/>
        <v>-40805.111700000001</v>
      </c>
      <c r="U20" s="1">
        <f t="shared" si="43"/>
        <v>-40490.111700000001</v>
      </c>
      <c r="V20" s="1">
        <f t="shared" si="43"/>
        <v>-40805.111700000001</v>
      </c>
      <c r="W20" s="1">
        <f t="shared" si="43"/>
        <v>-40805.111700000001</v>
      </c>
      <c r="X20" s="1">
        <f t="shared" si="43"/>
        <v>-40805.111700000001</v>
      </c>
      <c r="Y20" s="1">
        <f t="shared" si="43"/>
        <v>-40364.111700000001</v>
      </c>
      <c r="Z20" s="1">
        <f t="shared" si="43"/>
        <v>-46017.017796375003</v>
      </c>
      <c r="AA20" s="1">
        <f t="shared" si="43"/>
        <v>-46017.017796375003</v>
      </c>
      <c r="AB20" s="1">
        <f t="shared" si="43"/>
        <v>-46017.017796375003</v>
      </c>
      <c r="AC20" s="1">
        <f t="shared" si="43"/>
        <v>-45702.017796375003</v>
      </c>
      <c r="AD20" s="1">
        <f t="shared" si="43"/>
        <v>-45927.017796375003</v>
      </c>
      <c r="AE20" s="1">
        <f t="shared" si="43"/>
        <v>-46017.017796375003</v>
      </c>
      <c r="AF20" s="1">
        <f t="shared" si="43"/>
        <v>-46017.017796375003</v>
      </c>
      <c r="AG20" s="1">
        <f t="shared" si="43"/>
        <v>-45702.017796375003</v>
      </c>
      <c r="AH20" s="1">
        <f t="shared" si="43"/>
        <v>-46017.017796375003</v>
      </c>
      <c r="AI20" s="1">
        <f t="shared" si="43"/>
        <v>-46017.017796375003</v>
      </c>
      <c r="AJ20" s="1">
        <f t="shared" si="43"/>
        <v>-46017.017796375003</v>
      </c>
      <c r="AK20" s="1">
        <f t="shared" si="43"/>
        <v>-45702.017796375003</v>
      </c>
      <c r="AL20" s="1">
        <f t="shared" si="43"/>
        <v>-53649.763820831242</v>
      </c>
      <c r="AM20" s="1">
        <f t="shared" si="43"/>
        <v>-53775.763820831242</v>
      </c>
      <c r="AN20" s="1">
        <f t="shared" si="43"/>
        <v>-53775.763820831242</v>
      </c>
      <c r="AO20" s="1">
        <f t="shared" si="43"/>
        <v>-53460.763820831242</v>
      </c>
      <c r="AP20" s="1">
        <f t="shared" si="43"/>
        <v>-53775.763820831242</v>
      </c>
      <c r="AQ20" s="1">
        <f t="shared" si="43"/>
        <v>-53685.763820831242</v>
      </c>
      <c r="AR20" s="1">
        <f t="shared" si="43"/>
        <v>-53775.763820831242</v>
      </c>
      <c r="AS20" s="1">
        <f t="shared" si="43"/>
        <v>-53460.763820831242</v>
      </c>
      <c r="AT20" s="1">
        <f t="shared" si="43"/>
        <v>-53775.763820831242</v>
      </c>
      <c r="AU20" s="1">
        <f t="shared" si="43"/>
        <v>-53775.763820831242</v>
      </c>
      <c r="AV20" s="1">
        <f t="shared" si="43"/>
        <v>-53775.763820831242</v>
      </c>
      <c r="AW20" s="1">
        <f t="shared" si="43"/>
        <v>-53460.763820831242</v>
      </c>
      <c r="AX20" s="1">
        <f t="shared" si="43"/>
        <v>-64319.222648955918</v>
      </c>
      <c r="AY20" s="1">
        <f t="shared" si="43"/>
        <v>-64445.222648955918</v>
      </c>
      <c r="AZ20" s="1">
        <f t="shared" si="43"/>
        <v>-64445.222648955918</v>
      </c>
      <c r="BA20" s="1">
        <f t="shared" si="43"/>
        <v>-64130.222648955918</v>
      </c>
      <c r="BB20" s="1">
        <f t="shared" si="43"/>
        <v>-64445.222648955918</v>
      </c>
      <c r="BC20" s="1">
        <f t="shared" si="43"/>
        <v>-64355.222648955918</v>
      </c>
      <c r="BD20" s="1">
        <f t="shared" si="43"/>
        <v>-64445.222648955918</v>
      </c>
      <c r="BE20" s="1">
        <f t="shared" si="43"/>
        <v>-64130.222648955918</v>
      </c>
      <c r="BF20" s="1">
        <f t="shared" si="43"/>
        <v>-64445.222648955918</v>
      </c>
      <c r="BG20" s="1">
        <f t="shared" si="43"/>
        <v>-64445.222648955918</v>
      </c>
      <c r="BH20" s="1">
        <f t="shared" si="43"/>
        <v>-64445.222648955918</v>
      </c>
      <c r="BI20" s="1">
        <f t="shared" si="43"/>
        <v>-64130.222648955918</v>
      </c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</row>
    <row r="21" spans="1:131" s="56" customFormat="1" x14ac:dyDescent="0.3">
      <c r="A21" s="162" t="s">
        <v>25</v>
      </c>
      <c r="B21" s="209">
        <f>B18+B19+B20</f>
        <v>-1710950</v>
      </c>
      <c r="C21" s="209">
        <f t="shared" ref="C21:BI21" si="44">C18+C19+C20</f>
        <v>-228950</v>
      </c>
      <c r="D21" s="209">
        <f t="shared" si="44"/>
        <v>-624050</v>
      </c>
      <c r="E21" s="209">
        <f t="shared" si="44"/>
        <v>-1157250</v>
      </c>
      <c r="F21" s="209">
        <f t="shared" si="44"/>
        <v>-648250</v>
      </c>
      <c r="G21" s="209">
        <f t="shared" si="44"/>
        <v>-484978.95800000004</v>
      </c>
      <c r="H21" s="209">
        <f t="shared" si="44"/>
        <v>-367378.95800000004</v>
      </c>
      <c r="I21" s="209">
        <f t="shared" si="44"/>
        <v>-303294.99699999997</v>
      </c>
      <c r="J21" s="209">
        <f t="shared" si="44"/>
        <v>-224428.83599999995</v>
      </c>
      <c r="K21" s="209">
        <f t="shared" si="44"/>
        <v>-152862.67499999993</v>
      </c>
      <c r="L21" s="209">
        <f t="shared" si="44"/>
        <v>-81896.513999999966</v>
      </c>
      <c r="M21" s="209">
        <f t="shared" si="44"/>
        <v>-15639.353000000003</v>
      </c>
      <c r="N21" s="209">
        <f t="shared" si="44"/>
        <v>33005.15328000005</v>
      </c>
      <c r="O21" s="209">
        <f t="shared" si="44"/>
        <v>80766.819540000026</v>
      </c>
      <c r="P21" s="209">
        <f t="shared" si="44"/>
        <v>127604.48579999999</v>
      </c>
      <c r="Q21" s="209">
        <f t="shared" si="44"/>
        <v>125294.48579999999</v>
      </c>
      <c r="R21" s="209">
        <f t="shared" si="44"/>
        <v>127604.48579999999</v>
      </c>
      <c r="S21" s="209">
        <f t="shared" si="44"/>
        <v>298577.48580000002</v>
      </c>
      <c r="T21" s="209">
        <f t="shared" si="44"/>
        <v>299237.48580000002</v>
      </c>
      <c r="U21" s="209">
        <f t="shared" si="44"/>
        <v>296927.48580000002</v>
      </c>
      <c r="V21" s="209">
        <f t="shared" si="44"/>
        <v>299237.48580000002</v>
      </c>
      <c r="W21" s="209">
        <f t="shared" si="44"/>
        <v>299237.48580000002</v>
      </c>
      <c r="X21" s="209">
        <f t="shared" si="44"/>
        <v>299237.48580000002</v>
      </c>
      <c r="Y21" s="209">
        <f t="shared" si="44"/>
        <v>296003.48580000002</v>
      </c>
      <c r="Z21" s="209">
        <f t="shared" si="44"/>
        <v>337458.13050675008</v>
      </c>
      <c r="AA21" s="209">
        <f t="shared" si="44"/>
        <v>337458.13050675008</v>
      </c>
      <c r="AB21" s="209">
        <f t="shared" si="44"/>
        <v>337458.13050675008</v>
      </c>
      <c r="AC21" s="209">
        <f t="shared" si="44"/>
        <v>335148.13050675008</v>
      </c>
      <c r="AD21" s="209">
        <f t="shared" si="44"/>
        <v>336798.13050675008</v>
      </c>
      <c r="AE21" s="209">
        <f t="shared" si="44"/>
        <v>337458.13050675008</v>
      </c>
      <c r="AF21" s="209">
        <f t="shared" si="44"/>
        <v>337458.13050675008</v>
      </c>
      <c r="AG21" s="209">
        <f t="shared" si="44"/>
        <v>335148.13050675008</v>
      </c>
      <c r="AH21" s="209">
        <f t="shared" si="44"/>
        <v>337458.13050675008</v>
      </c>
      <c r="AI21" s="209">
        <f t="shared" si="44"/>
        <v>337458.13050675008</v>
      </c>
      <c r="AJ21" s="209">
        <f t="shared" si="44"/>
        <v>337458.13050675008</v>
      </c>
      <c r="AK21" s="209">
        <f t="shared" si="44"/>
        <v>335148.13050675008</v>
      </c>
      <c r="AL21" s="209">
        <f t="shared" si="44"/>
        <v>393431.60135276243</v>
      </c>
      <c r="AM21" s="209">
        <f t="shared" si="44"/>
        <v>394355.60135276243</v>
      </c>
      <c r="AN21" s="209">
        <f t="shared" si="44"/>
        <v>394355.60135276243</v>
      </c>
      <c r="AO21" s="209">
        <f t="shared" si="44"/>
        <v>392045.60135276243</v>
      </c>
      <c r="AP21" s="209">
        <f t="shared" si="44"/>
        <v>394355.60135276243</v>
      </c>
      <c r="AQ21" s="209">
        <f t="shared" si="44"/>
        <v>393695.60135276243</v>
      </c>
      <c r="AR21" s="209">
        <f t="shared" si="44"/>
        <v>394355.60135276243</v>
      </c>
      <c r="AS21" s="209">
        <f t="shared" si="44"/>
        <v>392045.60135276243</v>
      </c>
      <c r="AT21" s="209">
        <f t="shared" si="44"/>
        <v>394355.60135276243</v>
      </c>
      <c r="AU21" s="209">
        <f t="shared" si="44"/>
        <v>394355.60135276243</v>
      </c>
      <c r="AV21" s="209">
        <f t="shared" si="44"/>
        <v>394355.60135276243</v>
      </c>
      <c r="AW21" s="209">
        <f t="shared" si="44"/>
        <v>392045.60135276243</v>
      </c>
      <c r="AX21" s="209">
        <f t="shared" si="44"/>
        <v>471674.29942567676</v>
      </c>
      <c r="AY21" s="209">
        <f t="shared" si="44"/>
        <v>472598.29942567676</v>
      </c>
      <c r="AZ21" s="209">
        <f t="shared" si="44"/>
        <v>472598.29942567676</v>
      </c>
      <c r="BA21" s="209">
        <f t="shared" si="44"/>
        <v>470288.29942567676</v>
      </c>
      <c r="BB21" s="209">
        <f t="shared" si="44"/>
        <v>472598.29942567676</v>
      </c>
      <c r="BC21" s="209">
        <f t="shared" si="44"/>
        <v>471938.29942567676</v>
      </c>
      <c r="BD21" s="209">
        <f t="shared" si="44"/>
        <v>472598.29942567676</v>
      </c>
      <c r="BE21" s="209">
        <f t="shared" si="44"/>
        <v>470288.29942567676</v>
      </c>
      <c r="BF21" s="209">
        <f t="shared" si="44"/>
        <v>472598.29942567676</v>
      </c>
      <c r="BG21" s="209">
        <f t="shared" si="44"/>
        <v>472598.29942567676</v>
      </c>
      <c r="BH21" s="209">
        <f t="shared" si="44"/>
        <v>472598.29942567676</v>
      </c>
      <c r="BI21" s="209">
        <f t="shared" si="44"/>
        <v>470288.29942567676</v>
      </c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</row>
    <row r="22" spans="1:131" ht="15" thickBot="1" x14ac:dyDescent="0.35">
      <c r="A22" s="57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</row>
    <row r="23" spans="1:131" s="59" customFormat="1" ht="15" thickBot="1" x14ac:dyDescent="0.35">
      <c r="A23" s="58" t="s">
        <v>28</v>
      </c>
      <c r="B23" s="210">
        <f>B21</f>
        <v>-1710950</v>
      </c>
      <c r="C23" s="210">
        <f>B23+C21</f>
        <v>-1939900</v>
      </c>
      <c r="D23" s="210">
        <f>C23+D21</f>
        <v>-2563950</v>
      </c>
      <c r="E23" s="210">
        <f t="shared" ref="E23:BI23" si="45">D23+E21</f>
        <v>-3721200</v>
      </c>
      <c r="F23" s="210">
        <f t="shared" si="45"/>
        <v>-4369450</v>
      </c>
      <c r="G23" s="210">
        <f t="shared" si="45"/>
        <v>-4854428.9579999996</v>
      </c>
      <c r="H23" s="210">
        <f t="shared" si="45"/>
        <v>-5221807.9159999993</v>
      </c>
      <c r="I23" s="210">
        <f t="shared" si="45"/>
        <v>-5525102.9129999988</v>
      </c>
      <c r="J23" s="210">
        <f t="shared" si="45"/>
        <v>-5749531.7489999989</v>
      </c>
      <c r="K23" s="210">
        <f t="shared" si="45"/>
        <v>-5902394.4239999987</v>
      </c>
      <c r="L23" s="210">
        <f t="shared" si="45"/>
        <v>-5984290.9379999992</v>
      </c>
      <c r="M23" s="210">
        <f t="shared" si="45"/>
        <v>-5999930.2909999993</v>
      </c>
      <c r="N23" s="210">
        <f t="shared" si="45"/>
        <v>-5966925.1377199991</v>
      </c>
      <c r="O23" s="210">
        <f t="shared" si="45"/>
        <v>-5886158.3181799995</v>
      </c>
      <c r="P23" s="210">
        <f t="shared" si="45"/>
        <v>-5758553.8323799996</v>
      </c>
      <c r="Q23" s="210">
        <f t="shared" si="45"/>
        <v>-5633259.3465799997</v>
      </c>
      <c r="R23" s="210">
        <f t="shared" si="45"/>
        <v>-5505654.8607799998</v>
      </c>
      <c r="S23" s="210">
        <f t="shared" si="45"/>
        <v>-5207077.3749799998</v>
      </c>
      <c r="T23" s="210">
        <f t="shared" si="45"/>
        <v>-4907839.8891799999</v>
      </c>
      <c r="U23" s="210">
        <f t="shared" si="45"/>
        <v>-4610912.40338</v>
      </c>
      <c r="V23" s="210">
        <f t="shared" si="45"/>
        <v>-4311674.9175800001</v>
      </c>
      <c r="W23" s="210">
        <f t="shared" si="45"/>
        <v>-4012437.4317800002</v>
      </c>
      <c r="X23" s="210">
        <f t="shared" si="45"/>
        <v>-3713199.9459800003</v>
      </c>
      <c r="Y23" s="210">
        <f t="shared" si="45"/>
        <v>-3417196.4601800004</v>
      </c>
      <c r="Z23" s="210">
        <f t="shared" si="45"/>
        <v>-3079738.3296732502</v>
      </c>
      <c r="AA23" s="210">
        <f t="shared" si="45"/>
        <v>-2742280.1991665</v>
      </c>
      <c r="AB23" s="210">
        <f t="shared" si="45"/>
        <v>-2404822.0686597498</v>
      </c>
      <c r="AC23" s="210">
        <f t="shared" si="45"/>
        <v>-2069673.9381529996</v>
      </c>
      <c r="AD23" s="210">
        <f t="shared" si="45"/>
        <v>-1732875.8076462494</v>
      </c>
      <c r="AE23" s="210">
        <f t="shared" si="45"/>
        <v>-1395417.6771394992</v>
      </c>
      <c r="AF23" s="210">
        <f t="shared" si="45"/>
        <v>-1057959.546632749</v>
      </c>
      <c r="AG23" s="210">
        <f t="shared" si="45"/>
        <v>-722811.41612599895</v>
      </c>
      <c r="AH23" s="210">
        <f t="shared" si="45"/>
        <v>-385353.28561924887</v>
      </c>
      <c r="AI23" s="210">
        <f t="shared" si="45"/>
        <v>-47895.155112498789</v>
      </c>
      <c r="AJ23" s="210">
        <f t="shared" si="45"/>
        <v>289562.97539425129</v>
      </c>
      <c r="AK23" s="210">
        <f t="shared" si="45"/>
        <v>624711.10590100137</v>
      </c>
      <c r="AL23" s="210">
        <f t="shared" si="45"/>
        <v>1018142.7072537638</v>
      </c>
      <c r="AM23" s="210">
        <f t="shared" si="45"/>
        <v>1412498.3086065263</v>
      </c>
      <c r="AN23" s="210">
        <f t="shared" si="45"/>
        <v>1806853.9099592888</v>
      </c>
      <c r="AO23" s="210">
        <f t="shared" si="45"/>
        <v>2198899.5113120512</v>
      </c>
      <c r="AP23" s="210">
        <f t="shared" si="45"/>
        <v>2593255.1126648136</v>
      </c>
      <c r="AQ23" s="210">
        <f t="shared" si="45"/>
        <v>2986950.7140175761</v>
      </c>
      <c r="AR23" s="210">
        <f t="shared" si="45"/>
        <v>3381306.3153703385</v>
      </c>
      <c r="AS23" s="210">
        <f t="shared" si="45"/>
        <v>3773351.9167231009</v>
      </c>
      <c r="AT23" s="210">
        <f t="shared" si="45"/>
        <v>4167707.5180758634</v>
      </c>
      <c r="AU23" s="210">
        <f t="shared" si="45"/>
        <v>4562063.1194286253</v>
      </c>
      <c r="AV23" s="210">
        <f t="shared" si="45"/>
        <v>4956418.7207813878</v>
      </c>
      <c r="AW23" s="210">
        <f t="shared" si="45"/>
        <v>5348464.3221341502</v>
      </c>
      <c r="AX23" s="210">
        <f t="shared" si="45"/>
        <v>5820138.6215598267</v>
      </c>
      <c r="AY23" s="210">
        <f t="shared" si="45"/>
        <v>6292736.9209855031</v>
      </c>
      <c r="AZ23" s="210">
        <f t="shared" si="45"/>
        <v>6765335.2204111796</v>
      </c>
      <c r="BA23" s="210">
        <f t="shared" si="45"/>
        <v>7235623.5198368561</v>
      </c>
      <c r="BB23" s="210">
        <f t="shared" si="45"/>
        <v>7708221.8192625325</v>
      </c>
      <c r="BC23" s="210">
        <f t="shared" si="45"/>
        <v>8180160.118688209</v>
      </c>
      <c r="BD23" s="210">
        <f t="shared" si="45"/>
        <v>8652758.4181138854</v>
      </c>
      <c r="BE23" s="210">
        <f t="shared" si="45"/>
        <v>9123046.7175395619</v>
      </c>
      <c r="BF23" s="210">
        <f t="shared" si="45"/>
        <v>9595645.0169652384</v>
      </c>
      <c r="BG23" s="210">
        <f t="shared" si="45"/>
        <v>10068243.316390915</v>
      </c>
      <c r="BH23" s="210">
        <f t="shared" si="45"/>
        <v>10540841.615816591</v>
      </c>
      <c r="BI23" s="211">
        <f t="shared" si="45"/>
        <v>11011129.915242268</v>
      </c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</row>
    <row r="24" spans="1:131" x14ac:dyDescent="0.3"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</row>
    <row r="25" spans="1:131" x14ac:dyDescent="0.3"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</row>
    <row r="26" spans="1:131" x14ac:dyDescent="0.3">
      <c r="A26" s="63" t="s">
        <v>54</v>
      </c>
      <c r="B26" s="212" t="s">
        <v>33</v>
      </c>
      <c r="C26" s="212" t="s">
        <v>34</v>
      </c>
      <c r="D26" s="212" t="s">
        <v>35</v>
      </c>
      <c r="E26" s="212" t="s">
        <v>36</v>
      </c>
      <c r="F26" s="212" t="s">
        <v>37</v>
      </c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</row>
    <row r="27" spans="1:131" x14ac:dyDescent="0.3">
      <c r="A27" s="60" t="str">
        <f>A8</f>
        <v>Ingresso e uso dos equipamentos</v>
      </c>
      <c r="B27" s="250">
        <f>SUM(B8:M8)</f>
        <v>2252894</v>
      </c>
      <c r="C27" s="250">
        <f>SUM(N8:Y8)</f>
        <v>9089262</v>
      </c>
      <c r="D27" s="250">
        <f>SUM(Z8:AK8)</f>
        <v>10631329.1</v>
      </c>
      <c r="E27" s="250">
        <f>SUM(AL8:AW8)</f>
        <v>12226028.464999998</v>
      </c>
      <c r="F27" s="250">
        <f>SUM(AX8:BI8)</f>
        <v>14059932.734749993</v>
      </c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</row>
    <row r="28" spans="1:131" x14ac:dyDescent="0.3">
      <c r="A28" s="60" t="str">
        <f>A9</f>
        <v>Patrocínio publicitário dos espaços</v>
      </c>
      <c r="B28" s="250">
        <f>SUM(B9:M9)</f>
        <v>66000</v>
      </c>
      <c r="C28" s="250">
        <f>SUM(N9:Y9)</f>
        <v>99999.999999999985</v>
      </c>
      <c r="D28" s="250">
        <f>SUM(Z9:AK9)</f>
        <v>150000</v>
      </c>
      <c r="E28" s="250">
        <f>SUM(AL9:AW9)</f>
        <v>150000</v>
      </c>
      <c r="F28" s="250">
        <f>SUM(AX9:BI9)</f>
        <v>150000</v>
      </c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</row>
    <row r="29" spans="1:131" x14ac:dyDescent="0.3">
      <c r="A29" s="60" t="str">
        <f>A10</f>
        <v>Aluguel de espaços e serviços</v>
      </c>
      <c r="B29" s="250">
        <f>SUM(B10:M10)</f>
        <v>35000</v>
      </c>
      <c r="C29" s="250">
        <f>SUM(N10:Y10)</f>
        <v>152000.00000000003</v>
      </c>
      <c r="D29" s="250">
        <f>SUM(Z10:AK10)</f>
        <v>180000</v>
      </c>
      <c r="E29" s="250">
        <f>SUM(AL10:AW10)</f>
        <v>180000</v>
      </c>
      <c r="F29" s="250">
        <f>SUM(AX10:BI10)</f>
        <v>180000</v>
      </c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</row>
    <row r="30" spans="1:131" x14ac:dyDescent="0.3">
      <c r="A30" s="61" t="s">
        <v>51</v>
      </c>
      <c r="B30" s="250">
        <f t="shared" ref="B30:B39" si="46">SUM(B11:M11)</f>
        <v>2353894</v>
      </c>
      <c r="C30" s="250">
        <f t="shared" ref="C30:C39" si="47">SUM(N11:Y11)</f>
        <v>9341262</v>
      </c>
      <c r="D30" s="250">
        <f t="shared" ref="D30:D39" si="48">SUM(Z11:AK11)</f>
        <v>10961329.1</v>
      </c>
      <c r="E30" s="250">
        <f t="shared" ref="E30:E39" si="49">SUM(AL11:AW11)</f>
        <v>12556028.464999998</v>
      </c>
      <c r="F30" s="250">
        <f t="shared" ref="F30:F39" si="50">SUM(AX11:BI11)</f>
        <v>14389932.734749993</v>
      </c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</row>
    <row r="31" spans="1:131" x14ac:dyDescent="0.3">
      <c r="A31" s="62" t="s">
        <v>52</v>
      </c>
      <c r="B31" s="250">
        <f t="shared" si="46"/>
        <v>203611.83099999998</v>
      </c>
      <c r="C31" s="250">
        <f t="shared" si="47"/>
        <v>808019.16300000006</v>
      </c>
      <c r="D31" s="250">
        <f t="shared" si="48"/>
        <v>948154.96714999981</v>
      </c>
      <c r="E31" s="250">
        <f t="shared" si="49"/>
        <v>1086096.4622224995</v>
      </c>
      <c r="F31" s="250">
        <f t="shared" si="50"/>
        <v>1244729.1815558746</v>
      </c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</row>
    <row r="32" spans="1:131" x14ac:dyDescent="0.3">
      <c r="A32" s="61" t="s">
        <v>53</v>
      </c>
      <c r="B32" s="250">
        <f t="shared" si="46"/>
        <v>2150282.1689999998</v>
      </c>
      <c r="C32" s="250">
        <f t="shared" si="47"/>
        <v>8533242.8370000012</v>
      </c>
      <c r="D32" s="250">
        <f t="shared" si="48"/>
        <v>10013174.132850002</v>
      </c>
      <c r="E32" s="250">
        <f t="shared" si="49"/>
        <v>11469932.002777494</v>
      </c>
      <c r="F32" s="250">
        <f t="shared" si="50"/>
        <v>13145203.553194126</v>
      </c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</row>
    <row r="33" spans="1:131" x14ac:dyDescent="0.3">
      <c r="A33" s="62" t="s">
        <v>3</v>
      </c>
      <c r="B33" s="250">
        <f t="shared" si="46"/>
        <v>707862.46</v>
      </c>
      <c r="C33" s="250">
        <f t="shared" si="47"/>
        <v>810959.75999999989</v>
      </c>
      <c r="D33" s="250">
        <f t="shared" si="48"/>
        <v>1050959.76</v>
      </c>
      <c r="E33" s="250">
        <f t="shared" si="49"/>
        <v>1050959.76</v>
      </c>
      <c r="F33" s="250">
        <f t="shared" si="50"/>
        <v>1050959.76</v>
      </c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</row>
    <row r="34" spans="1:131" x14ac:dyDescent="0.3">
      <c r="A34" s="62" t="s">
        <v>5</v>
      </c>
      <c r="B34" s="250">
        <f t="shared" si="46"/>
        <v>5359350</v>
      </c>
      <c r="C34" s="250">
        <f t="shared" si="47"/>
        <v>1300250</v>
      </c>
      <c r="D34" s="250">
        <f t="shared" si="48"/>
        <v>0</v>
      </c>
      <c r="E34" s="250">
        <f t="shared" si="49"/>
        <v>0</v>
      </c>
      <c r="F34" s="250">
        <f t="shared" si="50"/>
        <v>0</v>
      </c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</row>
    <row r="35" spans="1:131" x14ac:dyDescent="0.3">
      <c r="A35" s="62" t="s">
        <v>4</v>
      </c>
      <c r="B35" s="250">
        <f t="shared" si="46"/>
        <v>636600</v>
      </c>
      <c r="C35" s="250">
        <f t="shared" si="47"/>
        <v>693200</v>
      </c>
      <c r="D35" s="250">
        <f t="shared" si="48"/>
        <v>690400</v>
      </c>
      <c r="E35" s="250">
        <f t="shared" si="49"/>
        <v>691800</v>
      </c>
      <c r="F35" s="250">
        <f t="shared" si="50"/>
        <v>691800</v>
      </c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</row>
    <row r="36" spans="1:131" x14ac:dyDescent="0.3">
      <c r="A36" s="62" t="s">
        <v>22</v>
      </c>
      <c r="B36" s="250">
        <f t="shared" si="46"/>
        <v>1446400</v>
      </c>
      <c r="C36" s="250">
        <f t="shared" si="47"/>
        <v>1815600</v>
      </c>
      <c r="D36" s="250">
        <f t="shared" si="48"/>
        <v>2147712</v>
      </c>
      <c r="E36" s="250">
        <f t="shared" si="49"/>
        <v>2569970.4000000004</v>
      </c>
      <c r="F36" s="250">
        <f t="shared" si="50"/>
        <v>2822647.4400000009</v>
      </c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</row>
    <row r="37" spans="1:131" x14ac:dyDescent="0.3">
      <c r="A37" s="61" t="s">
        <v>24</v>
      </c>
      <c r="B37" s="250">
        <f t="shared" si="46"/>
        <v>-5999930.2909999993</v>
      </c>
      <c r="C37" s="250">
        <f t="shared" si="47"/>
        <v>3913233.0769999996</v>
      </c>
      <c r="D37" s="250">
        <f t="shared" si="48"/>
        <v>6124102.3728500009</v>
      </c>
      <c r="E37" s="250">
        <f t="shared" si="49"/>
        <v>7157201.8427775009</v>
      </c>
      <c r="F37" s="250">
        <f t="shared" si="50"/>
        <v>8579796.3531941231</v>
      </c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</row>
    <row r="38" spans="1:131" x14ac:dyDescent="0.3">
      <c r="A38" s="62" t="s">
        <v>0</v>
      </c>
      <c r="B38" s="250">
        <f t="shared" si="46"/>
        <v>0</v>
      </c>
      <c r="C38" s="250">
        <f t="shared" si="47"/>
        <v>-978308.2692499999</v>
      </c>
      <c r="D38" s="250">
        <f t="shared" si="48"/>
        <v>-1531025.5932125002</v>
      </c>
      <c r="E38" s="250">
        <f t="shared" si="49"/>
        <v>-1789300.4606943752</v>
      </c>
      <c r="F38" s="250">
        <f t="shared" si="50"/>
        <v>-2144949.0882985308</v>
      </c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</row>
    <row r="39" spans="1:131" x14ac:dyDescent="0.3">
      <c r="A39" s="62" t="s">
        <v>20</v>
      </c>
      <c r="B39" s="250">
        <f t="shared" si="46"/>
        <v>0</v>
      </c>
      <c r="C39" s="250">
        <f t="shared" si="47"/>
        <v>-352190.97693000006</v>
      </c>
      <c r="D39" s="250">
        <f t="shared" si="48"/>
        <v>-551169.21355649992</v>
      </c>
      <c r="E39" s="250">
        <f t="shared" si="49"/>
        <v>-644148.16584997484</v>
      </c>
      <c r="F39" s="250">
        <f t="shared" si="50"/>
        <v>-772181.67178747093</v>
      </c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</row>
    <row r="40" spans="1:131" x14ac:dyDescent="0.3">
      <c r="A40" s="63" t="s">
        <v>14</v>
      </c>
      <c r="B40" s="251">
        <f>SUM(B21:M21)</f>
        <v>-5999930.2909999993</v>
      </c>
      <c r="C40" s="251">
        <f>SUM(N21:Y21)</f>
        <v>2582733.8308199998</v>
      </c>
      <c r="D40" s="251">
        <f>SUM(Z21:AK21)</f>
        <v>4041907.5660810019</v>
      </c>
      <c r="E40" s="251">
        <f>SUM(AL21:AW21)</f>
        <v>4723753.2162331492</v>
      </c>
      <c r="F40" s="251">
        <f>SUM(AX21:BI21)</f>
        <v>5662665.5931081204</v>
      </c>
      <c r="G40" s="64"/>
      <c r="H40" s="64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</row>
    <row r="41" spans="1:131" x14ac:dyDescent="0.3">
      <c r="A41" s="7"/>
      <c r="B41" s="65"/>
      <c r="C41" s="65"/>
      <c r="D41" s="65"/>
      <c r="E41" s="65"/>
      <c r="F41" s="65"/>
      <c r="G41" s="64"/>
      <c r="H41" s="64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</row>
    <row r="42" spans="1:131" x14ac:dyDescent="0.3">
      <c r="A42" s="63" t="s">
        <v>15</v>
      </c>
      <c r="B42" s="213">
        <v>0.15</v>
      </c>
      <c r="C42" s="66"/>
      <c r="D42" s="66"/>
      <c r="E42" s="66"/>
      <c r="F42" s="66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</row>
    <row r="43" spans="1:131" x14ac:dyDescent="0.3">
      <c r="A43" s="63" t="s">
        <v>203</v>
      </c>
      <c r="B43" s="214">
        <f>NPV(B42,B40:F40)</f>
        <v>4909373.8027788382</v>
      </c>
      <c r="C43" s="66"/>
      <c r="D43" s="66"/>
      <c r="E43" s="67"/>
      <c r="F43" s="67"/>
      <c r="G43" s="68"/>
      <c r="H43" s="68"/>
      <c r="I43" s="68"/>
      <c r="J43" s="68"/>
      <c r="K43" s="12"/>
      <c r="L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</row>
    <row r="44" spans="1:131" x14ac:dyDescent="0.3">
      <c r="A44" s="69" t="s">
        <v>204</v>
      </c>
      <c r="B44" s="214">
        <f>ABS(MIN(B23:BI23))</f>
        <v>5999930.2909999993</v>
      </c>
      <c r="C44" s="16" t="s">
        <v>375</v>
      </c>
      <c r="E44" s="18"/>
      <c r="F44" s="18"/>
      <c r="G44" s="57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</row>
    <row r="45" spans="1:131" x14ac:dyDescent="0.3">
      <c r="A45" s="69" t="s">
        <v>60</v>
      </c>
      <c r="B45" s="213">
        <f>IRR(B40:F40)</f>
        <v>0.50393130236585493</v>
      </c>
      <c r="C45" s="16" t="s">
        <v>374</v>
      </c>
      <c r="E45" s="18"/>
      <c r="F45" s="18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</row>
    <row r="46" spans="1:131" x14ac:dyDescent="0.3">
      <c r="A46" s="69" t="s">
        <v>61</v>
      </c>
      <c r="B46" s="215">
        <f>B43</f>
        <v>4909373.8027788382</v>
      </c>
      <c r="D46" s="70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</row>
    <row r="47" spans="1:131" x14ac:dyDescent="0.3">
      <c r="A47" s="69" t="s">
        <v>62</v>
      </c>
      <c r="B47" s="214">
        <f>B46+B44</f>
        <v>10909304.093778837</v>
      </c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</row>
    <row r="48" spans="1:131" x14ac:dyDescent="0.3">
      <c r="A48" s="69" t="s">
        <v>63</v>
      </c>
      <c r="B48" s="213">
        <f>B44/B47</f>
        <v>0.54998286228188764</v>
      </c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</row>
    <row r="49" spans="62:111" x14ac:dyDescent="0.3"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</row>
    <row r="50" spans="62:111" x14ac:dyDescent="0.3"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</row>
    <row r="51" spans="62:111" x14ac:dyDescent="0.3"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</row>
    <row r="52" spans="62:111" x14ac:dyDescent="0.3"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</row>
    <row r="53" spans="62:111" x14ac:dyDescent="0.3"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</row>
    <row r="54" spans="62:111" x14ac:dyDescent="0.3"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</row>
    <row r="55" spans="62:111" x14ac:dyDescent="0.3"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</row>
    <row r="56" spans="62:111" x14ac:dyDescent="0.3"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</row>
    <row r="57" spans="62:111" x14ac:dyDescent="0.3"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</row>
    <row r="58" spans="62:111" x14ac:dyDescent="0.3"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</row>
    <row r="59" spans="62:111" x14ac:dyDescent="0.3"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</row>
    <row r="60" spans="62:111" x14ac:dyDescent="0.3"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</row>
    <row r="61" spans="62:111" x14ac:dyDescent="0.3"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</row>
    <row r="62" spans="62:111" x14ac:dyDescent="0.3"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</row>
    <row r="63" spans="62:111" x14ac:dyDescent="0.3"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</row>
    <row r="64" spans="62:111" x14ac:dyDescent="0.3"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</row>
    <row r="65" spans="62:111" x14ac:dyDescent="0.3"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</row>
    <row r="66" spans="62:111" x14ac:dyDescent="0.3"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</row>
    <row r="67" spans="62:111" x14ac:dyDescent="0.3"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</row>
    <row r="68" spans="62:111" x14ac:dyDescent="0.3"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</row>
    <row r="69" spans="62:111" x14ac:dyDescent="0.3"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</row>
    <row r="70" spans="62:111" x14ac:dyDescent="0.3"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</row>
    <row r="71" spans="62:111" x14ac:dyDescent="0.3"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</row>
    <row r="72" spans="62:111" x14ac:dyDescent="0.3"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</row>
    <row r="73" spans="62:111" x14ac:dyDescent="0.3"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</row>
    <row r="74" spans="62:111" x14ac:dyDescent="0.3"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</row>
    <row r="75" spans="62:111" x14ac:dyDescent="0.3"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</row>
    <row r="76" spans="62:111" x14ac:dyDescent="0.3"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</row>
    <row r="77" spans="62:111" x14ac:dyDescent="0.3"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</row>
    <row r="78" spans="62:111" x14ac:dyDescent="0.3"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</row>
    <row r="79" spans="62:111" x14ac:dyDescent="0.3"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</row>
    <row r="80" spans="62:111" x14ac:dyDescent="0.3"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</row>
    <row r="81" spans="62:111" x14ac:dyDescent="0.3"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</row>
    <row r="82" spans="62:111" x14ac:dyDescent="0.3"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</row>
    <row r="83" spans="62:111" x14ac:dyDescent="0.3"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</row>
    <row r="84" spans="62:111" x14ac:dyDescent="0.3"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</row>
    <row r="85" spans="62:111" x14ac:dyDescent="0.3"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</row>
    <row r="86" spans="62:111" x14ac:dyDescent="0.3"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</row>
    <row r="87" spans="62:111" x14ac:dyDescent="0.3"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</row>
    <row r="88" spans="62:111" x14ac:dyDescent="0.3"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</row>
    <row r="89" spans="62:111" x14ac:dyDescent="0.3"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</row>
    <row r="90" spans="62:111" x14ac:dyDescent="0.3"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</row>
    <row r="91" spans="62:111" x14ac:dyDescent="0.3"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</row>
    <row r="92" spans="62:111" x14ac:dyDescent="0.3"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</row>
    <row r="93" spans="62:111" x14ac:dyDescent="0.3"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</row>
    <row r="94" spans="62:111" x14ac:dyDescent="0.3"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</row>
    <row r="95" spans="62:111" x14ac:dyDescent="0.3"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</row>
    <row r="96" spans="62:111" x14ac:dyDescent="0.3"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</row>
    <row r="97" spans="62:111" x14ac:dyDescent="0.3"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</row>
    <row r="98" spans="62:111" x14ac:dyDescent="0.3"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</row>
    <row r="99" spans="62:111" x14ac:dyDescent="0.3"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</row>
    <row r="100" spans="62:111" x14ac:dyDescent="0.3"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</row>
    <row r="101" spans="62:111" x14ac:dyDescent="0.3"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</row>
    <row r="102" spans="62:111" x14ac:dyDescent="0.3"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</row>
    <row r="103" spans="62:111" x14ac:dyDescent="0.3"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</row>
    <row r="104" spans="62:111" x14ac:dyDescent="0.3"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</row>
    <row r="105" spans="62:111" x14ac:dyDescent="0.3"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</row>
    <row r="106" spans="62:111" x14ac:dyDescent="0.3"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</row>
    <row r="107" spans="62:111" x14ac:dyDescent="0.3"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</row>
    <row r="108" spans="62:111" x14ac:dyDescent="0.3"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</row>
    <row r="109" spans="62:111" x14ac:dyDescent="0.3"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</row>
    <row r="110" spans="62:111" x14ac:dyDescent="0.3"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</row>
    <row r="111" spans="62:111" x14ac:dyDescent="0.3"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</row>
    <row r="112" spans="62:111" x14ac:dyDescent="0.3"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</row>
    <row r="113" spans="62:111" x14ac:dyDescent="0.3"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</row>
    <row r="114" spans="62:111" x14ac:dyDescent="0.3"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</row>
    <row r="115" spans="62:111" x14ac:dyDescent="0.3"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</row>
    <row r="116" spans="62:111" x14ac:dyDescent="0.3"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</row>
    <row r="117" spans="62:111" x14ac:dyDescent="0.3"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</row>
    <row r="118" spans="62:111" x14ac:dyDescent="0.3"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</row>
    <row r="119" spans="62:111" x14ac:dyDescent="0.3"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</row>
    <row r="120" spans="62:111" x14ac:dyDescent="0.3"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</row>
    <row r="121" spans="62:111" x14ac:dyDescent="0.3"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</row>
    <row r="122" spans="62:111" x14ac:dyDescent="0.3"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</row>
    <row r="123" spans="62:111" x14ac:dyDescent="0.3"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</row>
    <row r="124" spans="62:111" x14ac:dyDescent="0.3"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</row>
    <row r="125" spans="62:111" x14ac:dyDescent="0.3"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</row>
    <row r="126" spans="62:111" x14ac:dyDescent="0.3"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</row>
    <row r="127" spans="62:111" x14ac:dyDescent="0.3"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</row>
    <row r="128" spans="62:111" x14ac:dyDescent="0.3"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</row>
    <row r="129" spans="62:111" x14ac:dyDescent="0.3"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</row>
    <row r="130" spans="62:111" x14ac:dyDescent="0.3"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</row>
    <row r="131" spans="62:111" x14ac:dyDescent="0.3"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</row>
    <row r="132" spans="62:111" x14ac:dyDescent="0.3"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</row>
    <row r="133" spans="62:111" x14ac:dyDescent="0.3"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</row>
    <row r="134" spans="62:111" x14ac:dyDescent="0.3"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</row>
    <row r="135" spans="62:111" x14ac:dyDescent="0.3"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</row>
    <row r="136" spans="62:111" x14ac:dyDescent="0.3"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</row>
    <row r="137" spans="62:111" x14ac:dyDescent="0.3"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</row>
    <row r="138" spans="62:111" x14ac:dyDescent="0.3"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</row>
    <row r="139" spans="62:111" x14ac:dyDescent="0.3"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</row>
    <row r="140" spans="62:111" x14ac:dyDescent="0.3"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</row>
    <row r="141" spans="62:111" x14ac:dyDescent="0.3"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</row>
    <row r="142" spans="62:111" x14ac:dyDescent="0.3"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</row>
    <row r="143" spans="62:111" x14ac:dyDescent="0.3"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</row>
    <row r="144" spans="62:111" x14ac:dyDescent="0.3"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</row>
    <row r="145" spans="62:111" x14ac:dyDescent="0.3"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</row>
    <row r="146" spans="62:111" x14ac:dyDescent="0.3"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</row>
    <row r="147" spans="62:111" x14ac:dyDescent="0.3"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</row>
    <row r="148" spans="62:111" x14ac:dyDescent="0.3"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</row>
    <row r="149" spans="62:111" x14ac:dyDescent="0.3"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</row>
    <row r="150" spans="62:111" x14ac:dyDescent="0.3"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</row>
    <row r="151" spans="62:111" x14ac:dyDescent="0.3"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</row>
    <row r="152" spans="62:111" x14ac:dyDescent="0.3"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</row>
    <row r="153" spans="62:111" x14ac:dyDescent="0.3"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</row>
    <row r="154" spans="62:111" x14ac:dyDescent="0.3"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</row>
    <row r="155" spans="62:111" x14ac:dyDescent="0.3"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</row>
    <row r="156" spans="62:111" x14ac:dyDescent="0.3"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</row>
    <row r="157" spans="62:111" x14ac:dyDescent="0.3"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</row>
    <row r="158" spans="62:111" x14ac:dyDescent="0.3"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</row>
    <row r="159" spans="62:111" x14ac:dyDescent="0.3"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</row>
    <row r="160" spans="62:111" x14ac:dyDescent="0.3"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</row>
    <row r="161" spans="62:111" x14ac:dyDescent="0.3"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</row>
    <row r="162" spans="62:111" x14ac:dyDescent="0.3"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</row>
    <row r="163" spans="62:111" x14ac:dyDescent="0.3"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</row>
    <row r="164" spans="62:111" x14ac:dyDescent="0.3"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</row>
    <row r="165" spans="62:111" x14ac:dyDescent="0.3"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</row>
    <row r="166" spans="62:111" x14ac:dyDescent="0.3"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</row>
    <row r="167" spans="62:111" x14ac:dyDescent="0.3"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</row>
    <row r="168" spans="62:111" x14ac:dyDescent="0.3"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</row>
    <row r="169" spans="62:111" x14ac:dyDescent="0.3"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</row>
  </sheetData>
  <mergeCells count="1">
    <mergeCell ref="A1:C1"/>
  </mergeCells>
  <pageMargins left="0.7" right="0.7" top="0.75" bottom="0.75" header="0.3" footer="0.3"/>
  <pageSetup paperSize="9" orientation="portrait" horizontalDpi="300" verticalDpi="30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11</vt:i4>
      </vt:variant>
    </vt:vector>
  </HeadingPairs>
  <TitlesOfParts>
    <vt:vector size="20" baseType="lpstr">
      <vt:lpstr>Introdução</vt:lpstr>
      <vt:lpstr>Dados_Pesquisa Primaria</vt:lpstr>
      <vt:lpstr>Premissas</vt:lpstr>
      <vt:lpstr>Receita</vt:lpstr>
      <vt:lpstr>Investimentos_infra</vt:lpstr>
      <vt:lpstr>Despesas</vt:lpstr>
      <vt:lpstr>Custos</vt:lpstr>
      <vt:lpstr>Funcionários</vt:lpstr>
      <vt:lpstr>Resultados</vt:lpstr>
      <vt:lpstr>Company</vt:lpstr>
      <vt:lpstr>csll</vt:lpstr>
      <vt:lpstr>currency</vt:lpstr>
      <vt:lpstr>end</vt:lpstr>
      <vt:lpstr>imp_fat</vt:lpstr>
      <vt:lpstr>ir</vt:lpstr>
      <vt:lpstr>ir_csll</vt:lpstr>
      <vt:lpstr>ISS</vt:lpstr>
      <vt:lpstr>reajuste</vt:lpstr>
      <vt:lpstr>reajuste_sal</vt:lpstr>
      <vt:lpstr>start</vt:lpstr>
    </vt:vector>
  </TitlesOfParts>
  <Company>JD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 Extreme Indoor</dc:title>
  <dc:creator>Alex Alencar</dc:creator>
  <cp:lastModifiedBy>jd</cp:lastModifiedBy>
  <cp:lastPrinted>2010-02-08T16:53:00Z</cp:lastPrinted>
  <dcterms:created xsi:type="dcterms:W3CDTF">2008-01-22T14:21:52Z</dcterms:created>
  <dcterms:modified xsi:type="dcterms:W3CDTF">2015-07-15T17:43:16Z</dcterms:modified>
</cp:coreProperties>
</file>