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jd\Documents\JD\livros\PN com canvas\material-siteJD\planilhas\Versao final sitejd-jul15\"/>
    </mc:Choice>
  </mc:AlternateContent>
  <bookViews>
    <workbookView xWindow="0" yWindow="0" windowWidth="25596" windowHeight="14880" tabRatio="801" firstSheet="1" activeTab="1"/>
  </bookViews>
  <sheets>
    <sheet name="Dados_Pesquisa Primaria" sheetId="17" state="hidden" r:id="rId1"/>
    <sheet name="Introdução" sheetId="18" r:id="rId2"/>
    <sheet name="Premissas" sheetId="1" r:id="rId3"/>
    <sheet name="Receita" sheetId="19" r:id="rId4"/>
    <sheet name="Investimentos_infra" sheetId="8" r:id="rId5"/>
    <sheet name="Despesas" sheetId="9" r:id="rId6"/>
    <sheet name="Custos" sheetId="6" r:id="rId7"/>
    <sheet name="Funcionários" sheetId="5" r:id="rId8"/>
    <sheet name="Resultados" sheetId="15" r:id="rId9"/>
  </sheets>
  <definedNames>
    <definedName name="Aluguel_condomínio_e_IPTU_imóvel" localSheetId="1">Premissas!#REF!</definedName>
    <definedName name="Aluguel_condomínio_e_IPTU_imóvel" localSheetId="3">Premissas!#REF!</definedName>
    <definedName name="Aluguel_condomínio_e_IPTU_imóvel">Premissas!#REF!</definedName>
    <definedName name="assinatura" localSheetId="1">Premissas!#REF!</definedName>
    <definedName name="assinatura" localSheetId="3">Premissas!#REF!</definedName>
    <definedName name="assinatura">Premissas!#REF!</definedName>
    <definedName name="Benefícios_Funcionários_Assistência_Médica" localSheetId="1">Premissas!#REF!</definedName>
    <definedName name="Benefícios_Funcionários_Assistência_Médica" localSheetId="3">Premissas!#REF!</definedName>
    <definedName name="Benefícios_Funcionários_Assistência_Médica">Premissas!#REF!</definedName>
    <definedName name="Benefícios_Funcionários_VISA_VALE" localSheetId="1">Premissas!#REF!</definedName>
    <definedName name="Benefícios_Funcionários_VISA_VALE" localSheetId="3">Premissas!#REF!</definedName>
    <definedName name="Benefícios_Funcionários_VISA_VALE">Premissas!#REF!</definedName>
    <definedName name="Cancelamento_da_transferência_de_proprietário" localSheetId="1">Premissas!#REF!</definedName>
    <definedName name="Cancelamento_da_transferência_de_proprietário" localSheetId="3">Premissas!#REF!</definedName>
    <definedName name="Cancelamento_da_transferência_de_proprietário">Premissas!#REF!</definedName>
    <definedName name="Cancelamento_do_Gravame" localSheetId="1">Premissas!#REF!</definedName>
    <definedName name="Cancelamento_do_Gravame" localSheetId="3">Premissas!#REF!</definedName>
    <definedName name="Cancelamento_do_Gravame">Premissas!#REF!</definedName>
    <definedName name="Company">Premissas!$B$7</definedName>
    <definedName name="Comunicação_de_venda_arrendamento_mercantil" localSheetId="1">Premissas!#REF!</definedName>
    <definedName name="Comunicação_de_venda_arrendamento_mercantil" localSheetId="3">Premissas!#REF!</definedName>
    <definedName name="Comunicação_de_venda_arrendamento_mercantil">Premissas!#REF!</definedName>
    <definedName name="Consulta_a_base_de_dados__Estadual_e_Federal" localSheetId="1">Premissas!#REF!</definedName>
    <definedName name="Consulta_a_base_de_dados__Estadual_e_Federal" localSheetId="3">Premissas!#REF!</definedName>
    <definedName name="Consulta_a_base_de_dados__Estadual_e_Federal">Premissas!#REF!</definedName>
    <definedName name="Consulta_de_histórico_do_veículo" localSheetId="1">Premissas!#REF!</definedName>
    <definedName name="Consulta_de_histórico_do_veículo" localSheetId="3">Premissas!#REF!</definedName>
    <definedName name="Consulta_de_histórico_do_veículo">Premissas!#REF!</definedName>
    <definedName name="csll">Premissas!$B$19</definedName>
    <definedName name="currency" localSheetId="1">Premissas!#REF!</definedName>
    <definedName name="currency" localSheetId="3">Premissas!#REF!</definedName>
    <definedName name="currency">Premissas!$B$10</definedName>
    <definedName name="Custo_Mensal_Hospedagem_dedicada" localSheetId="1">Premissas!#REF!</definedName>
    <definedName name="Custo_Mensal_Hospedagem_dedicada" localSheetId="3">Premissas!#REF!</definedName>
    <definedName name="Custo_Mensal_Hospedagem_dedicada">Premissas!#REF!</definedName>
    <definedName name="Custo_Mensal_Telefonia_e_Internet" localSheetId="1">Premissas!#REF!</definedName>
    <definedName name="Custo_Mensal_Telefonia_e_Internet" localSheetId="3">Premissas!#REF!</definedName>
    <definedName name="Custo_Mensal_Telefonia_e_Internet">Premissas!#REF!</definedName>
    <definedName name="Custo_Sistema_Cancel_Transf_Proprietário" localSheetId="1">Premissas!#REF!</definedName>
    <definedName name="Custo_Sistema_Cancel_Transf_Proprietário" localSheetId="3">Premissas!#REF!</definedName>
    <definedName name="Custo_Sistema_Cancel_Transf_Proprietário">Premissas!#REF!</definedName>
    <definedName name="Custo_Sistema_Cancelamento_Gravame" localSheetId="1">Premissas!#REF!</definedName>
    <definedName name="Custo_Sistema_Cancelamento_Gravame" localSheetId="3">Premissas!#REF!</definedName>
    <definedName name="Custo_Sistema_Cancelamento_Gravame">Premissas!#REF!</definedName>
    <definedName name="Custo_Sistema_Comunicação_de_venda_arrendamento_mercantil" localSheetId="1">Premissas!#REF!</definedName>
    <definedName name="Custo_Sistema_Comunicação_de_venda_arrendamento_mercantil" localSheetId="3">Premissas!#REF!</definedName>
    <definedName name="Custo_Sistema_Comunicação_de_venda_arrendamento_mercantil">Premissas!#REF!</definedName>
    <definedName name="Custo_Sistema_Consulta_Base_Dados" localSheetId="1">Premissas!#REF!</definedName>
    <definedName name="Custo_Sistema_Consulta_Base_Dados" localSheetId="3">Premissas!#REF!</definedName>
    <definedName name="Custo_Sistema_Consulta_Base_Dados">Premissas!#REF!</definedName>
    <definedName name="Custo_Sistema_Consulta_Histórico" localSheetId="1">Premissas!#REF!</definedName>
    <definedName name="Custo_Sistema_Consulta_Histórico" localSheetId="3">Premissas!#REF!</definedName>
    <definedName name="Custo_Sistema_Consulta_Histórico">Premissas!#REF!</definedName>
    <definedName name="Custo_Sistema_Quitação_Baixa_Gravame" localSheetId="1">Premissas!#REF!</definedName>
    <definedName name="Custo_Sistema_Quitação_Baixa_Gravame" localSheetId="3">Premissas!#REF!</definedName>
    <definedName name="Custo_Sistema_Quitação_Baixa_Gravame">Premissas!#REF!</definedName>
    <definedName name="Custo_Sistema_Registro_Contrato_Alienação_Fiduciária" localSheetId="1">Premissas!#REF!</definedName>
    <definedName name="Custo_Sistema_Registro_Contrato_Alienação_Fiduciária" localSheetId="3">Premissas!#REF!</definedName>
    <definedName name="Custo_Sistema_Registro_Contrato_Alienação_Fiduciária">Premissas!#REF!</definedName>
    <definedName name="Custo_Sistema_Registro_Gravame" localSheetId="1">Premissas!#REF!</definedName>
    <definedName name="Custo_Sistema_Registro_Gravame" localSheetId="3">Premissas!#REF!</definedName>
    <definedName name="Custo_Sistema_Registro_Gravame">Premissas!#REF!</definedName>
    <definedName name="Custo_Sistema_Transferência" localSheetId="1">Premissas!#REF!</definedName>
    <definedName name="Custo_Sistema_Transferência" localSheetId="3">Premissas!#REF!</definedName>
    <definedName name="Custo_Sistema_Transferência">Premissas!#REF!</definedName>
    <definedName name="Demanda_Acre" localSheetId="1">Premissas!#REF!</definedName>
    <definedName name="Demanda_Acre" localSheetId="3">Premissas!#REF!</definedName>
    <definedName name="Demanda_Acre">Premissas!#REF!</definedName>
    <definedName name="Demanda_Alagoas" localSheetId="1">Premissas!#REF!</definedName>
    <definedName name="Demanda_Alagoas" localSheetId="3">Premissas!#REF!</definedName>
    <definedName name="Demanda_Alagoas">Premissas!#REF!</definedName>
    <definedName name="Demanda_Amapá" localSheetId="1">Premissas!#REF!</definedName>
    <definedName name="Demanda_Amapá" localSheetId="3">Premissas!#REF!</definedName>
    <definedName name="Demanda_Amapá">Premissas!#REF!</definedName>
    <definedName name="Demanda_Amazonas" localSheetId="1">Premissas!#REF!</definedName>
    <definedName name="Demanda_Amazonas" localSheetId="3">Premissas!#REF!</definedName>
    <definedName name="Demanda_Amazonas">Premissas!#REF!</definedName>
    <definedName name="Demanda_Bahia" localSheetId="1">Premissas!#REF!</definedName>
    <definedName name="Demanda_Bahia" localSheetId="3">Premissas!#REF!</definedName>
    <definedName name="Demanda_Bahia">Premissas!#REF!</definedName>
    <definedName name="Demanda_Ceará" localSheetId="1">Premissas!#REF!</definedName>
    <definedName name="Demanda_Ceará" localSheetId="3">Premissas!#REF!</definedName>
    <definedName name="Demanda_Ceará">Premissas!#REF!</definedName>
    <definedName name="Demanda_Distrito_Federal" localSheetId="1">Premissas!#REF!</definedName>
    <definedName name="Demanda_Distrito_Federal" localSheetId="3">Premissas!#REF!</definedName>
    <definedName name="Demanda_Distrito_Federal">Premissas!#REF!</definedName>
    <definedName name="Demanda_Espírito_Santo" localSheetId="1">Premissas!#REF!</definedName>
    <definedName name="Demanda_Espírito_Santo" localSheetId="3">Premissas!#REF!</definedName>
    <definedName name="Demanda_Espírito_Santo">Premissas!#REF!</definedName>
    <definedName name="Demanda_Goiás" localSheetId="1">Premissas!#REF!</definedName>
    <definedName name="Demanda_Goiás" localSheetId="3">Premissas!#REF!</definedName>
    <definedName name="Demanda_Goiás">Premissas!#REF!</definedName>
    <definedName name="Demanda_Maranhão" localSheetId="1">Premissas!#REF!</definedName>
    <definedName name="Demanda_Maranhão" localSheetId="3">Premissas!#REF!</definedName>
    <definedName name="Demanda_Maranhão">Premissas!#REF!</definedName>
    <definedName name="Demanda_Mato_Grosso" localSheetId="1">Premissas!#REF!</definedName>
    <definedName name="Demanda_Mato_Grosso" localSheetId="3">Premissas!#REF!</definedName>
    <definedName name="Demanda_Mato_Grosso">Premissas!#REF!</definedName>
    <definedName name="Demanda_Mato_Grosso_do_Sul" localSheetId="1">Premissas!#REF!</definedName>
    <definedName name="Demanda_Mato_Grosso_do_Sul" localSheetId="3">Premissas!#REF!</definedName>
    <definedName name="Demanda_Mato_Grosso_do_Sul">Premissas!#REF!</definedName>
    <definedName name="Demanda_Minas_Gerais" localSheetId="1">Premissas!#REF!</definedName>
    <definedName name="Demanda_Minas_Gerais" localSheetId="3">Premissas!#REF!</definedName>
    <definedName name="Demanda_Minas_Gerais">Premissas!#REF!</definedName>
    <definedName name="Demanda_Pará" localSheetId="1">Premissas!#REF!</definedName>
    <definedName name="Demanda_Pará" localSheetId="3">Premissas!#REF!</definedName>
    <definedName name="Demanda_Pará">Premissas!#REF!</definedName>
    <definedName name="Demanda_Paraíba" localSheetId="1">Premissas!#REF!</definedName>
    <definedName name="Demanda_Paraíba" localSheetId="3">Premissas!#REF!</definedName>
    <definedName name="Demanda_Paraíba">Premissas!#REF!</definedName>
    <definedName name="Demanda_Paraná" localSheetId="1">Premissas!#REF!</definedName>
    <definedName name="Demanda_Paraná" localSheetId="3">Premissas!#REF!</definedName>
    <definedName name="Demanda_Paraná">Premissas!#REF!</definedName>
    <definedName name="Demanda_Pernambuco" localSheetId="1">Premissas!#REF!</definedName>
    <definedName name="Demanda_Pernambuco" localSheetId="3">Premissas!#REF!</definedName>
    <definedName name="Demanda_Pernambuco">Premissas!#REF!</definedName>
    <definedName name="Demanda_Piauí" localSheetId="1">Premissas!#REF!</definedName>
    <definedName name="Demanda_Piauí" localSheetId="3">Premissas!#REF!</definedName>
    <definedName name="Demanda_Piauí">Premissas!#REF!</definedName>
    <definedName name="Demanda_Rio_de_Janeiro" localSheetId="1">Premissas!#REF!</definedName>
    <definedName name="Demanda_Rio_de_Janeiro" localSheetId="3">Premissas!#REF!</definedName>
    <definedName name="Demanda_Rio_de_Janeiro">Premissas!#REF!</definedName>
    <definedName name="Demanda_Rio_Grande_do_Norte" localSheetId="1">Premissas!#REF!</definedName>
    <definedName name="Demanda_Rio_Grande_do_Norte" localSheetId="3">Premissas!#REF!</definedName>
    <definedName name="Demanda_Rio_Grande_do_Norte">Premissas!#REF!</definedName>
    <definedName name="Demanda_Rio_Grande_do_Sul" localSheetId="1">Premissas!#REF!</definedName>
    <definedName name="Demanda_Rio_Grande_do_Sul" localSheetId="3">Premissas!#REF!</definedName>
    <definedName name="Demanda_Rio_Grande_do_Sul">Premissas!#REF!</definedName>
    <definedName name="Demanda_Rondônia" localSheetId="1">Premissas!#REF!</definedName>
    <definedName name="Demanda_Rondônia" localSheetId="3">Premissas!#REF!</definedName>
    <definedName name="Demanda_Rondônia">Premissas!#REF!</definedName>
    <definedName name="Demanda_Roraima" localSheetId="1">Premissas!#REF!</definedName>
    <definedName name="Demanda_Roraima" localSheetId="3">Premissas!#REF!</definedName>
    <definedName name="Demanda_Roraima">Premissas!#REF!</definedName>
    <definedName name="Demanda_Santa_Catarina" localSheetId="1">Premissas!#REF!</definedName>
    <definedName name="Demanda_Santa_Catarina" localSheetId="3">Premissas!#REF!</definedName>
    <definedName name="Demanda_Santa_Catarina">Premissas!#REF!</definedName>
    <definedName name="Demanda_São_Paulo" localSheetId="1">Premissas!#REF!</definedName>
    <definedName name="Demanda_São_Paulo" localSheetId="3">Premissas!#REF!</definedName>
    <definedName name="Demanda_São_Paulo">Premissas!#REF!</definedName>
    <definedName name="Demanda_Sergipe" localSheetId="1">Premissas!#REF!</definedName>
    <definedName name="Demanda_Sergipe" localSheetId="3">Premissas!#REF!</definedName>
    <definedName name="Demanda_Sergipe">Premissas!#REF!</definedName>
    <definedName name="Demanda_Tocantins" localSheetId="1">Premissas!#REF!</definedName>
    <definedName name="Demanda_Tocantins" localSheetId="3">Premissas!#REF!</definedName>
    <definedName name="Demanda_Tocantins">Premissas!#REF!</definedName>
    <definedName name="Desconto_em_relação_ao_concorrente" localSheetId="1">Premissas!#REF!</definedName>
    <definedName name="Desconto_em_relação_ao_concorrente" localSheetId="3">Premissas!#REF!</definedName>
    <definedName name="Desconto_em_relação_ao_concorrente">Premissas!#REF!</definedName>
    <definedName name="Desenvolvimento_Novos_Produtos_Porcentual_do_faturamento" localSheetId="1">Premissas!#REF!</definedName>
    <definedName name="Desenvolvimento_Novos_Produtos_Porcentual_do_faturamento" localSheetId="3">Premissas!#REF!</definedName>
    <definedName name="Desenvolvimento_Novos_Produtos_Porcentual_do_faturamento">Premissas!#REF!</definedName>
    <definedName name="Desp_MKT_Divulgação" localSheetId="1">Premissas!#REF!</definedName>
    <definedName name="Desp_MKT_Divulgação" localSheetId="3">Premissas!#REF!</definedName>
    <definedName name="Desp_MKT_Divulgação">Premissas!#REF!</definedName>
    <definedName name="Desp_MKT_Relacionamento" localSheetId="1">Premissas!#REF!</definedName>
    <definedName name="Desp_MKT_Relacionamento" localSheetId="3">Premissas!#REF!</definedName>
    <definedName name="Desp_MKT_Relacionamento">Premissas!#REF!</definedName>
    <definedName name="Desp_MKT_Viagens" localSheetId="1">Premissas!#REF!</definedName>
    <definedName name="Desp_MKT_Viagens" localSheetId="3">Premissas!#REF!</definedName>
    <definedName name="Desp_MKT_Viagens">Premissas!#REF!</definedName>
    <definedName name="Desp_Novo_Escritório_Comercial_Aluguel_condomínio_e_IPTU_imóvel" localSheetId="1">Premissas!#REF!</definedName>
    <definedName name="Desp_Novo_Escritório_Comercial_Aluguel_condomínio_e_IPTU_imóvel" localSheetId="3">Premissas!#REF!</definedName>
    <definedName name="Desp_Novo_Escritório_Comercial_Aluguel_condomínio_e_IPTU_imóvel">Premissas!#REF!</definedName>
    <definedName name="Desp_Novo_Escritório_Comercial_Infra_estrutura_geral" localSheetId="1">Premissas!#REF!</definedName>
    <definedName name="Desp_Novo_Escritório_Comercial_Infra_estrutura_geral" localSheetId="3">Premissas!#REF!</definedName>
    <definedName name="Desp_Novo_Escritório_Comercial_Infra_estrutura_geral">Premissas!#REF!</definedName>
    <definedName name="Desp_Novo_Escritório_Comercial_Telefonia" localSheetId="1">Premissas!#REF!</definedName>
    <definedName name="Desp_Novo_Escritório_Comercial_Telefonia" localSheetId="3">Premissas!#REF!</definedName>
    <definedName name="Desp_Novo_Escritório_Comercial_Telefonia">Premissas!#REF!</definedName>
    <definedName name="Despesa_Mensal_Aluguel__condomínio_e_IPTU_imóvel" localSheetId="1">Premissas!#REF!</definedName>
    <definedName name="Despesa_Mensal_Aluguel__condomínio_e_IPTU_imóvel" localSheetId="3">Premissas!#REF!</definedName>
    <definedName name="Despesa_Mensal_Aluguel__condomínio_e_IPTU_imóvel">Premissas!#REF!</definedName>
    <definedName name="Despesa_Mensal_Assessoria_jurídica" localSheetId="1">Premissas!#REF!</definedName>
    <definedName name="Despesa_Mensal_Assessoria_jurídica" localSheetId="3">Premissas!#REF!</definedName>
    <definedName name="Despesa_Mensal_Assessoria_jurídica">Premissas!#REF!</definedName>
    <definedName name="Despesa_Mensal_Contador" localSheetId="1">Premissas!#REF!</definedName>
    <definedName name="Despesa_Mensal_Contador" localSheetId="3">Premissas!#REF!</definedName>
    <definedName name="Despesa_Mensal_Contador">Premissas!#REF!</definedName>
    <definedName name="Despesa_Mensal_Despesas_Bancárias" localSheetId="1">Premissas!#REF!</definedName>
    <definedName name="Despesa_Mensal_Despesas_Bancárias" localSheetId="3">Premissas!#REF!</definedName>
    <definedName name="Despesa_Mensal_Despesas_Bancárias">Premissas!#REF!</definedName>
    <definedName name="Despesa_Mensal_Energia_Elétrica" localSheetId="1">Premissas!#REF!</definedName>
    <definedName name="Despesa_Mensal_Energia_Elétrica" localSheetId="3">Premissas!#REF!</definedName>
    <definedName name="Despesa_Mensal_Energia_Elétrica">Premissas!#REF!</definedName>
    <definedName name="Despesa_Mensal_Limpeza_e_copa_terceirizado" localSheetId="1">Premissas!#REF!</definedName>
    <definedName name="Despesa_Mensal_Limpeza_e_copa_terceirizado" localSheetId="3">Premissas!#REF!</definedName>
    <definedName name="Despesa_Mensal_Limpeza_e_copa_terceirizado">Premissas!#REF!</definedName>
    <definedName name="Despesa_Mensal_Material_Escritório" localSheetId="1">Premissas!#REF!</definedName>
    <definedName name="Despesa_Mensal_Material_Escritório" localSheetId="3">Premissas!#REF!</definedName>
    <definedName name="Despesa_Mensal_Material_Escritório">Premissas!#REF!</definedName>
    <definedName name="Despesa_Mensal_Material_Informática" localSheetId="1">Premissas!#REF!</definedName>
    <definedName name="Despesa_Mensal_Material_Informática" localSheetId="3">Premissas!#REF!</definedName>
    <definedName name="Despesa_Mensal_Material_Informática">Premissas!#REF!</definedName>
    <definedName name="Despesa_Mensal_Outros" localSheetId="1">Premissas!#REF!</definedName>
    <definedName name="Despesa_Mensal_Outros" localSheetId="3">Premissas!#REF!</definedName>
    <definedName name="Despesa_Mensal_Outros">Premissas!#REF!</definedName>
    <definedName name="Despesa_Mensal_Treinamento" localSheetId="1">Premissas!#REF!</definedName>
    <definedName name="Despesa_Mensal_Treinamento" localSheetId="3">Premissas!#REF!</definedName>
    <definedName name="Despesa_Mensal_Treinamento">Premissas!#REF!</definedName>
    <definedName name="emailmkt" localSheetId="1">Premissas!#REF!</definedName>
    <definedName name="emailmkt" localSheetId="3">Premissas!#REF!</definedName>
    <definedName name="emailmkt">Premissas!#REF!</definedName>
    <definedName name="emp" localSheetId="1">Premissas!#REF!</definedName>
    <definedName name="emp" localSheetId="3">Premissas!#REF!</definedName>
    <definedName name="emp">Premissas!#REF!</definedName>
    <definedName name="Encargos_sobre_Salários_dos_Estagiários" localSheetId="1">Premissas!#REF!</definedName>
    <definedName name="Encargos_sobre_Salários_dos_Estagiários" localSheetId="3">Premissas!#REF!</definedName>
    <definedName name="Encargos_sobre_Salários_dos_Estagiários">Premissas!#REF!</definedName>
    <definedName name="Encargos_sobre_Salários_dos_Funcionários" localSheetId="1">Premissas!#REF!</definedName>
    <definedName name="Encargos_sobre_Salários_dos_Funcionários" localSheetId="3">Premissas!#REF!</definedName>
    <definedName name="Encargos_sobre_Salários_dos_Funcionários">Premissas!#REF!</definedName>
    <definedName name="Encargos_sobre_Salários_dos_Sócios" localSheetId="1">Premissas!#REF!</definedName>
    <definedName name="Encargos_sobre_Salários_dos_Sócios" localSheetId="3">Premissas!#REF!</definedName>
    <definedName name="Encargos_sobre_Salários_dos_Sócios">Premissas!#REF!</definedName>
    <definedName name="end">Premissas!$B$9</definedName>
    <definedName name="Energia_Elétrica" localSheetId="1">Premissas!#REF!</definedName>
    <definedName name="Energia_Elétrica" localSheetId="3">Premissas!#REF!</definedName>
    <definedName name="Energia_Elétrica">Premissas!#REF!</definedName>
    <definedName name="imp_fat" localSheetId="1">Premissas!$C$16</definedName>
    <definedName name="imp_fat" localSheetId="3">Premissas!$C$16</definedName>
    <definedName name="imp_fat">Premissas!$B$17</definedName>
    <definedName name="Impostos_CSLL" localSheetId="1">Premissas!#REF!</definedName>
    <definedName name="Impostos_CSLL" localSheetId="3">Premissas!#REF!</definedName>
    <definedName name="Impostos_CSLL">Premissas!#REF!</definedName>
    <definedName name="Impostos_Impostos_sobre_receita_bruta_pis_iss_cofins" localSheetId="1">Premissas!#REF!</definedName>
    <definedName name="Impostos_Impostos_sobre_receita_bruta_pis_iss_cofins" localSheetId="3">Premissas!#REF!</definedName>
    <definedName name="Impostos_Impostos_sobre_receita_bruta_pis_iss_cofins">Premissas!#REF!</definedName>
    <definedName name="Impostos_IR" localSheetId="1">Premissas!#REF!</definedName>
    <definedName name="Impostos_IR" localSheetId="3">Premissas!#REF!</definedName>
    <definedName name="Impostos_IR">Premissas!#REF!</definedName>
    <definedName name="Invest_Pré_Oper_Infra_Estrutura" localSheetId="1">Premissas!#REF!</definedName>
    <definedName name="Invest_Pré_Oper_Infra_Estrutura" localSheetId="3">Premissas!#REF!</definedName>
    <definedName name="Invest_Pré_Oper_Infra_Estrutura">Premissas!#REF!</definedName>
    <definedName name="Invest_Pré_Operacional_Infra_Estrutura" localSheetId="1">Premissas!#REF!</definedName>
    <definedName name="Invest_Pré_Operacional_Infra_Estrutura" localSheetId="3">Premissas!#REF!</definedName>
    <definedName name="Invest_Pré_Operacional_Infra_Estrutura">Premissas!#REF!</definedName>
    <definedName name="Invest_Pré_Operacional_Outros" localSheetId="1">Premissas!#REF!</definedName>
    <definedName name="Invest_Pré_Operacional_Outros" localSheetId="3">Premissas!#REF!</definedName>
    <definedName name="Invest_Pré_Operacional_Outros">Premissas!#REF!</definedName>
    <definedName name="ir">Premissas!$B$18</definedName>
    <definedName name="ir_csll">Premissas!$B$19</definedName>
    <definedName name="ISS" localSheetId="1">Premissas!$C$14</definedName>
    <definedName name="ISS" localSheetId="3">Premissas!$C$14</definedName>
    <definedName name="ISS">Premissas!$B$15</definedName>
    <definedName name="Material_de_Escritório" localSheetId="1">Premissas!#REF!</definedName>
    <definedName name="Material_de_Escritório" localSheetId="3">Premissas!#REF!</definedName>
    <definedName name="Material_de_Escritório">Premissas!#REF!</definedName>
    <definedName name="Material_de_Informática" localSheetId="1">Premissas!#REF!</definedName>
    <definedName name="Material_de_Informática" localSheetId="3">Premissas!#REF!</definedName>
    <definedName name="Material_de_Informática">Premissas!#REF!</definedName>
    <definedName name="Quitação_e_ou_baixa_de_Gravame" localSheetId="1">Premissas!#REF!</definedName>
    <definedName name="Quitação_e_ou_baixa_de_Gravame" localSheetId="3">Premissas!#REF!</definedName>
    <definedName name="Quitação_e_ou_baixa_de_Gravame">Premissas!#REF!</definedName>
    <definedName name="reajuste" localSheetId="1">Premissas!#REF!</definedName>
    <definedName name="reajuste" localSheetId="3">Premissas!#REF!</definedName>
    <definedName name="reajuste">Premissas!#REF!</definedName>
    <definedName name="reajuste_sal">Premissas!$B$15</definedName>
    <definedName name="rec_bov" localSheetId="1">Premissas!#REF!</definedName>
    <definedName name="rec_bov" localSheetId="3">Premissas!#REF!</definedName>
    <definedName name="rec_bov">Premissas!#REF!</definedName>
    <definedName name="rec_bov2" localSheetId="1">Premissas!#REF!</definedName>
    <definedName name="rec_bov2" localSheetId="3">Premissas!#REF!</definedName>
    <definedName name="rec_bov2">Premissas!#REF!</definedName>
    <definedName name="rec_ovi" localSheetId="1">Premissas!#REF!</definedName>
    <definedName name="rec_ovi" localSheetId="3">Premissas!#REF!</definedName>
    <definedName name="rec_ovi">Premissas!#REF!</definedName>
    <definedName name="Registro_de_Gravame" localSheetId="1">Premissas!#REF!</definedName>
    <definedName name="Registro_de_Gravame" localSheetId="3">Premissas!#REF!</definedName>
    <definedName name="Registro_de_Gravame">Premissas!#REF!</definedName>
    <definedName name="Registro_do_Contrato_de_alienação_fiduciária" localSheetId="1">Premissas!#REF!</definedName>
    <definedName name="Registro_do_Contrato_de_alienação_fiduciária" localSheetId="3">Premissas!#REF!</definedName>
    <definedName name="Registro_do_Contrato_de_alienação_fiduciária">Premissas!#REF!</definedName>
    <definedName name="roy_bov" localSheetId="1">Premissas!#REF!</definedName>
    <definedName name="roy_bov" localSheetId="3">Premissas!#REF!</definedName>
    <definedName name="roy_bov">Premissas!#REF!</definedName>
    <definedName name="roy_bov2" localSheetId="1">Premissas!#REF!</definedName>
    <definedName name="roy_bov2" localSheetId="3">Premissas!#REF!</definedName>
    <definedName name="roy_bov2">Premissas!#REF!</definedName>
    <definedName name="roy_ovi" localSheetId="1">Premissas!#REF!</definedName>
    <definedName name="roy_ovi" localSheetId="3">Premissas!#REF!</definedName>
    <definedName name="roy_ovi">Premissas!#REF!</definedName>
    <definedName name="start">Premissas!$B$8</definedName>
    <definedName name="Transferência_de_propriedade" localSheetId="1">Premissas!#REF!</definedName>
    <definedName name="Transferência_de_propriedade" localSheetId="3">Premissas!#REF!</definedName>
    <definedName name="Transferência_de_propriedade">Premissas!#REF!</definedName>
    <definedName name="vagas">Premissas!$C$11</definedName>
    <definedName name="Valores_FENASEG_Cancelamento_Gravame" localSheetId="1">Premissas!#REF!</definedName>
    <definedName name="Valores_FENASEG_Cancelamento_Gravame" localSheetId="3">Premissas!#REF!</definedName>
    <definedName name="Valores_FENASEG_Cancelamento_Gravame">Premissas!#REF!</definedName>
    <definedName name="Valores_FENASEG_Cancelamento_Transf_Proprietário" localSheetId="1">Premissas!#REF!</definedName>
    <definedName name="Valores_FENASEG_Cancelamento_Transf_Proprietário" localSheetId="3">Premissas!#REF!</definedName>
    <definedName name="Valores_FENASEG_Cancelamento_Transf_Proprietário">Premissas!#REF!</definedName>
    <definedName name="Valores_FENASEG_Comunicação_de_venda_arrendamento_mercantil" localSheetId="1">Premissas!#REF!</definedName>
    <definedName name="Valores_FENASEG_Comunicação_de_venda_arrendamento_mercantil" localSheetId="3">Premissas!#REF!</definedName>
    <definedName name="Valores_FENASEG_Comunicação_de_venda_arrendamento_mercantil">Premissas!#REF!</definedName>
    <definedName name="Valores_FENASEG_Consulta_Base_Dados" localSheetId="1">Premissas!#REF!</definedName>
    <definedName name="Valores_FENASEG_Consulta_Base_Dados" localSheetId="3">Premissas!#REF!</definedName>
    <definedName name="Valores_FENASEG_Consulta_Base_Dados">Premissas!#REF!</definedName>
    <definedName name="Valores_FENASEG_Consulta_Histórico_Veículo" localSheetId="1">Premissas!#REF!</definedName>
    <definedName name="Valores_FENASEG_Consulta_Histórico_Veículo" localSheetId="3">Premissas!#REF!</definedName>
    <definedName name="Valores_FENASEG_Consulta_Histórico_Veículo">Premissas!#REF!</definedName>
    <definedName name="Valores_FENASEG_Quitação_Baixa_Gravame" localSheetId="1">Premissas!#REF!</definedName>
    <definedName name="Valores_FENASEG_Quitação_Baixa_Gravame" localSheetId="3">Premissas!#REF!</definedName>
    <definedName name="Valores_FENASEG_Quitação_Baixa_Gravame">Premissas!#REF!</definedName>
    <definedName name="Valores_FENASEG_Registro_Contrato_Alienação_Fiduciária" localSheetId="1">Premissas!#REF!</definedName>
    <definedName name="Valores_FENASEG_Registro_Contrato_Alienação_Fiduciária" localSheetId="3">Premissas!#REF!</definedName>
    <definedName name="Valores_FENASEG_Registro_Contrato_Alienação_Fiduciária">Premissas!#REF!</definedName>
    <definedName name="Valores_FENASEG_Registro_gravame" localSheetId="1">Premissas!#REF!</definedName>
    <definedName name="Valores_FENASEG_Registro_gravame" localSheetId="3">Premissas!#REF!</definedName>
    <definedName name="Valores_FENASEG_Registro_gravame">Premissas!#REF!</definedName>
    <definedName name="Valores_FENASEG_Transferência_Propriedade" localSheetId="1">Premissas!#REF!</definedName>
    <definedName name="Valores_FENASEG_Transferência_Propriedade" localSheetId="3">Premissas!#REF!</definedName>
    <definedName name="Valores_FENASEG_Transferência_Propriedade">Premissas!#REF!</definedName>
    <definedName name="Valores_Tecnobank_Cancelamento_Gravame" localSheetId="1">Premissas!#REF!</definedName>
    <definedName name="Valores_Tecnobank_Cancelamento_Gravame" localSheetId="3">Premissas!#REF!</definedName>
    <definedName name="Valores_Tecnobank_Cancelamento_Gravame">Premissas!#REF!</definedName>
    <definedName name="Valores_Tecnobank_Cancelamento_Transf_Proprietário" localSheetId="1">Premissas!#REF!</definedName>
    <definedName name="Valores_Tecnobank_Cancelamento_Transf_Proprietário" localSheetId="3">Premissas!#REF!</definedName>
    <definedName name="Valores_Tecnobank_Cancelamento_Transf_Proprietário">Premissas!#REF!</definedName>
    <definedName name="Valores_Tecnobank_Comunicação_de_venda_arrendamento_mercantil" localSheetId="1">Premissas!#REF!</definedName>
    <definedName name="Valores_Tecnobank_Comunicação_de_venda_arrendamento_mercantil" localSheetId="3">Premissas!#REF!</definedName>
    <definedName name="Valores_Tecnobank_Comunicação_de_venda_arrendamento_mercantil">Premissas!#REF!</definedName>
    <definedName name="Valores_Tecnobank_Consulta_Base_Dados" localSheetId="1">Premissas!#REF!</definedName>
    <definedName name="Valores_Tecnobank_Consulta_Base_Dados" localSheetId="3">Premissas!#REF!</definedName>
    <definedName name="Valores_Tecnobank_Consulta_Base_Dados">Premissas!#REF!</definedName>
    <definedName name="Valores_Tecnobank_Consulta_Histórico_Veículo" localSheetId="1">Premissas!#REF!</definedName>
    <definedName name="Valores_Tecnobank_Consulta_Histórico_Veículo" localSheetId="3">Premissas!#REF!</definedName>
    <definedName name="Valores_Tecnobank_Consulta_Histórico_Veículo">Premissas!#REF!</definedName>
    <definedName name="Valores_Tecnobank_Quitação_Baixa_Gravame" localSheetId="1">Premissas!#REF!</definedName>
    <definedName name="Valores_Tecnobank_Quitação_Baixa_Gravame" localSheetId="3">Premissas!#REF!</definedName>
    <definedName name="Valores_Tecnobank_Quitação_Baixa_Gravame">Premissas!#REF!</definedName>
    <definedName name="Valores_Tecnobank_Registro_Contrato_Alienação_Fiduciária" localSheetId="1">Premissas!#REF!</definedName>
    <definedName name="Valores_Tecnobank_Registro_Contrato_Alienação_Fiduciária" localSheetId="3">Premissas!#REF!</definedName>
    <definedName name="Valores_Tecnobank_Registro_Contrato_Alienação_Fiduciária">Premissas!#REF!</definedName>
    <definedName name="Valores_Tecnobank_Registro_gravame" localSheetId="1">Premissas!#REF!</definedName>
    <definedName name="Valores_Tecnobank_Registro_gravame" localSheetId="3">Premissas!#REF!</definedName>
    <definedName name="Valores_Tecnobank_Registro_gravame">Premissas!#REF!</definedName>
    <definedName name="Valores_Tecnobank_Transferência_Propriedade" localSheetId="1">Premissas!#REF!</definedName>
    <definedName name="Valores_Tecnobank_Transferência_Propriedade" localSheetId="3">Premissas!#REF!</definedName>
    <definedName name="Valores_Tecnobank_Transferência_Propriedade">Premissas!#REF!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9" i="19" l="1"/>
  <c r="F9" i="19"/>
  <c r="G9" i="19"/>
  <c r="H9" i="19"/>
  <c r="H55" i="19"/>
  <c r="E10" i="19"/>
  <c r="F10" i="19"/>
  <c r="G10" i="19"/>
  <c r="H10" i="19"/>
  <c r="H56" i="19"/>
  <c r="H57" i="19"/>
  <c r="H58" i="19"/>
  <c r="H59" i="19"/>
  <c r="H60" i="19"/>
  <c r="H61" i="19"/>
  <c r="H62" i="19"/>
  <c r="H63" i="19"/>
  <c r="H64" i="19"/>
  <c r="H65" i="19"/>
  <c r="H66" i="19"/>
  <c r="E11" i="19"/>
  <c r="F11" i="19"/>
  <c r="G11" i="19"/>
  <c r="H11" i="19"/>
  <c r="H67" i="19"/>
  <c r="H54" i="19"/>
  <c r="G55" i="19"/>
  <c r="G56" i="19"/>
  <c r="G57" i="19"/>
  <c r="G58" i="19"/>
  <c r="G59" i="19"/>
  <c r="G60" i="19"/>
  <c r="G61" i="19"/>
  <c r="G62" i="19"/>
  <c r="G63" i="19"/>
  <c r="G64" i="19"/>
  <c r="G65" i="19"/>
  <c r="G66" i="19"/>
  <c r="G67" i="19"/>
  <c r="G54" i="19"/>
  <c r="F55" i="19"/>
  <c r="F56" i="19"/>
  <c r="F57" i="19"/>
  <c r="F58" i="19"/>
  <c r="F59" i="19"/>
  <c r="F60" i="19"/>
  <c r="F61" i="19"/>
  <c r="F62" i="19"/>
  <c r="F63" i="19"/>
  <c r="F64" i="19"/>
  <c r="F65" i="19"/>
  <c r="F66" i="19"/>
  <c r="F67" i="19"/>
  <c r="F54" i="19"/>
  <c r="E55" i="19"/>
  <c r="E56" i="19"/>
  <c r="E57" i="19"/>
  <c r="E58" i="19"/>
  <c r="E59" i="19"/>
  <c r="E60" i="19"/>
  <c r="E61" i="19"/>
  <c r="E62" i="19"/>
  <c r="E63" i="19"/>
  <c r="E64" i="19"/>
  <c r="E65" i="19"/>
  <c r="E66" i="19"/>
  <c r="E67" i="19"/>
  <c r="E54" i="19"/>
  <c r="D55" i="19"/>
  <c r="D56" i="19"/>
  <c r="D57" i="19"/>
  <c r="D58" i="19"/>
  <c r="D59" i="19"/>
  <c r="D60" i="19"/>
  <c r="D61" i="19"/>
  <c r="D62" i="19"/>
  <c r="D63" i="19"/>
  <c r="D64" i="19"/>
  <c r="D65" i="19"/>
  <c r="D66" i="19"/>
  <c r="D67" i="19"/>
  <c r="D54" i="19"/>
  <c r="B12" i="8"/>
  <c r="B14" i="15"/>
  <c r="C12" i="8"/>
  <c r="C14" i="15"/>
  <c r="D12" i="8"/>
  <c r="D14" i="15"/>
  <c r="E12" i="8"/>
  <c r="E14" i="15"/>
  <c r="F12" i="8"/>
  <c r="F14" i="15"/>
  <c r="G12" i="8"/>
  <c r="G14" i="15"/>
  <c r="H12" i="8"/>
  <c r="H14" i="15"/>
  <c r="I12" i="8"/>
  <c r="I14" i="15"/>
  <c r="J12" i="8"/>
  <c r="J14" i="15"/>
  <c r="K12" i="8"/>
  <c r="K14" i="15"/>
  <c r="L12" i="8"/>
  <c r="L14" i="15"/>
  <c r="M12" i="8"/>
  <c r="M14" i="15"/>
  <c r="B32" i="15"/>
  <c r="B42" i="15"/>
  <c r="AL5" i="9"/>
  <c r="AM5" i="9"/>
  <c r="AN5" i="9"/>
  <c r="AO5" i="9"/>
  <c r="AP5" i="9"/>
  <c r="AQ5" i="9"/>
  <c r="AR5" i="9"/>
  <c r="AS5" i="9"/>
  <c r="AT5" i="9"/>
  <c r="AU5" i="9"/>
  <c r="AV5" i="9"/>
  <c r="AW5" i="9"/>
  <c r="AX5" i="9"/>
  <c r="AY5" i="9"/>
  <c r="AZ5" i="9"/>
  <c r="BA5" i="9"/>
  <c r="BB5" i="9"/>
  <c r="BC5" i="9"/>
  <c r="BD5" i="9"/>
  <c r="BE5" i="9"/>
  <c r="BF5" i="9"/>
  <c r="BG5" i="9"/>
  <c r="BH5" i="9"/>
  <c r="BI5" i="9"/>
  <c r="P8" i="9"/>
  <c r="Q8" i="9"/>
  <c r="R8" i="9"/>
  <c r="S8" i="9"/>
  <c r="T8" i="9"/>
  <c r="U8" i="9"/>
  <c r="V8" i="9"/>
  <c r="W8" i="9"/>
  <c r="X8" i="9"/>
  <c r="Y8" i="9"/>
  <c r="AA8" i="9"/>
  <c r="AB8" i="9"/>
  <c r="AC8" i="9"/>
  <c r="AD8" i="9"/>
  <c r="AE8" i="9"/>
  <c r="AF8" i="9"/>
  <c r="AG8" i="9"/>
  <c r="AH8" i="9"/>
  <c r="AI8" i="9"/>
  <c r="AJ8" i="9"/>
  <c r="AK8" i="9"/>
  <c r="AN8" i="9"/>
  <c r="AO8" i="9"/>
  <c r="AP8" i="9"/>
  <c r="AQ8" i="9"/>
  <c r="AR8" i="9"/>
  <c r="AS8" i="9"/>
  <c r="AT8" i="9"/>
  <c r="AU8" i="9"/>
  <c r="AV8" i="9"/>
  <c r="AW8" i="9"/>
  <c r="AZ8" i="9"/>
  <c r="N5" i="9"/>
  <c r="O5" i="9"/>
  <c r="P5" i="9"/>
  <c r="Q5" i="9"/>
  <c r="R5" i="9"/>
  <c r="S5" i="9"/>
  <c r="T5" i="9"/>
  <c r="U5" i="9"/>
  <c r="V5" i="9"/>
  <c r="W5" i="9"/>
  <c r="X5" i="9"/>
  <c r="Y5" i="9"/>
  <c r="Z5" i="9"/>
  <c r="C5" i="6"/>
  <c r="D5" i="6"/>
  <c r="E5" i="6"/>
  <c r="F5" i="6"/>
  <c r="G5" i="6"/>
  <c r="H5" i="6"/>
  <c r="I5" i="6"/>
  <c r="J5" i="6"/>
  <c r="K5" i="6"/>
  <c r="L5" i="6"/>
  <c r="M5" i="6"/>
  <c r="N5" i="6"/>
  <c r="O5" i="6"/>
  <c r="P5" i="6"/>
  <c r="Q5" i="6"/>
  <c r="R5" i="6"/>
  <c r="S5" i="6"/>
  <c r="T5" i="6"/>
  <c r="U5" i="6"/>
  <c r="V5" i="6"/>
  <c r="W5" i="6"/>
  <c r="X5" i="6"/>
  <c r="Y5" i="6"/>
  <c r="Z5" i="6"/>
  <c r="AA5" i="6"/>
  <c r="AB5" i="6"/>
  <c r="AC5" i="6"/>
  <c r="AD5" i="6"/>
  <c r="AE5" i="6"/>
  <c r="AF5" i="6"/>
  <c r="AG5" i="6"/>
  <c r="AH5" i="6"/>
  <c r="AI5" i="6"/>
  <c r="AJ5" i="6"/>
  <c r="AK5" i="6"/>
  <c r="AL5" i="6"/>
  <c r="AM5" i="6"/>
  <c r="AN5" i="6"/>
  <c r="AO5" i="6"/>
  <c r="AP5" i="6"/>
  <c r="AQ5" i="6"/>
  <c r="AR5" i="6"/>
  <c r="AS5" i="6"/>
  <c r="AT5" i="6"/>
  <c r="AU5" i="6"/>
  <c r="AV5" i="6"/>
  <c r="AW5" i="6"/>
  <c r="AX5" i="6"/>
  <c r="AY5" i="6"/>
  <c r="AZ5" i="6"/>
  <c r="BA5" i="6"/>
  <c r="BB5" i="6"/>
  <c r="BC5" i="6"/>
  <c r="BD5" i="6"/>
  <c r="BE5" i="6"/>
  <c r="BF5" i="6"/>
  <c r="BG5" i="6"/>
  <c r="BH5" i="6"/>
  <c r="BI5" i="6"/>
  <c r="D27" i="19"/>
  <c r="D28" i="19"/>
  <c r="D16" i="19"/>
  <c r="D29" i="19"/>
  <c r="D17" i="19"/>
  <c r="D15" i="19"/>
  <c r="B8" i="15"/>
  <c r="D48" i="19"/>
  <c r="D52" i="19"/>
  <c r="D70" i="19"/>
  <c r="D85" i="19"/>
  <c r="D100" i="19"/>
  <c r="D19" i="19"/>
  <c r="D86" i="19"/>
  <c r="D71" i="19"/>
  <c r="D101" i="19"/>
  <c r="D20" i="19"/>
  <c r="D87" i="19"/>
  <c r="D72" i="19"/>
  <c r="D102" i="19"/>
  <c r="D21" i="19"/>
  <c r="D18" i="19"/>
  <c r="B9" i="15"/>
  <c r="B10" i="15"/>
  <c r="B11" i="15"/>
  <c r="H85" i="19"/>
  <c r="H48" i="19"/>
  <c r="H52" i="19"/>
  <c r="H70" i="19"/>
  <c r="H100" i="19"/>
  <c r="H19" i="19"/>
  <c r="H86" i="19"/>
  <c r="H71" i="19"/>
  <c r="H101" i="19"/>
  <c r="H20" i="19"/>
  <c r="H87" i="19"/>
  <c r="H72" i="19"/>
  <c r="H102" i="19"/>
  <c r="H21" i="19"/>
  <c r="H18" i="19"/>
  <c r="AX9" i="15"/>
  <c r="AY9" i="15"/>
  <c r="AZ9" i="15"/>
  <c r="BA9" i="15"/>
  <c r="BB9" i="15"/>
  <c r="BC9" i="15"/>
  <c r="BD9" i="15"/>
  <c r="BE9" i="15"/>
  <c r="BF9" i="15"/>
  <c r="BG9" i="15"/>
  <c r="BH9" i="15"/>
  <c r="BI9" i="15"/>
  <c r="H27" i="19"/>
  <c r="H28" i="19"/>
  <c r="E7" i="19"/>
  <c r="F7" i="19"/>
  <c r="G7" i="19"/>
  <c r="H7" i="19"/>
  <c r="H16" i="19"/>
  <c r="H29" i="19"/>
  <c r="E8" i="19"/>
  <c r="F8" i="19"/>
  <c r="G8" i="19"/>
  <c r="H8" i="19"/>
  <c r="H17" i="19"/>
  <c r="H15" i="19"/>
  <c r="AX8" i="15"/>
  <c r="AY8" i="15"/>
  <c r="AZ8" i="15"/>
  <c r="BA8" i="15"/>
  <c r="BB8" i="15"/>
  <c r="BC8" i="15"/>
  <c r="BD8" i="15"/>
  <c r="BE8" i="15"/>
  <c r="BF8" i="15"/>
  <c r="BG8" i="15"/>
  <c r="BH8" i="15"/>
  <c r="BI8" i="15"/>
  <c r="G85" i="19"/>
  <c r="G48" i="19"/>
  <c r="G52" i="19"/>
  <c r="G70" i="19"/>
  <c r="G100" i="19"/>
  <c r="G19" i="19"/>
  <c r="G86" i="19"/>
  <c r="G71" i="19"/>
  <c r="G101" i="19"/>
  <c r="G20" i="19"/>
  <c r="G87" i="19"/>
  <c r="G72" i="19"/>
  <c r="G102" i="19"/>
  <c r="G21" i="19"/>
  <c r="G18" i="19"/>
  <c r="AL9" i="15"/>
  <c r="AM9" i="15"/>
  <c r="AN9" i="15"/>
  <c r="AO9" i="15"/>
  <c r="AP9" i="15"/>
  <c r="AQ9" i="15"/>
  <c r="AR9" i="15"/>
  <c r="AS9" i="15"/>
  <c r="AT9" i="15"/>
  <c r="AU9" i="15"/>
  <c r="AV9" i="15"/>
  <c r="AW9" i="15"/>
  <c r="G27" i="19"/>
  <c r="G28" i="19"/>
  <c r="G16" i="19"/>
  <c r="G29" i="19"/>
  <c r="G17" i="19"/>
  <c r="G15" i="19"/>
  <c r="AL8" i="15"/>
  <c r="AM8" i="15"/>
  <c r="AN8" i="15"/>
  <c r="AO8" i="15"/>
  <c r="AP8" i="15"/>
  <c r="AQ8" i="15"/>
  <c r="AR8" i="15"/>
  <c r="AS8" i="15"/>
  <c r="AT8" i="15"/>
  <c r="AU8" i="15"/>
  <c r="AV8" i="15"/>
  <c r="AW8" i="15"/>
  <c r="F85" i="19"/>
  <c r="F48" i="19"/>
  <c r="F52" i="19"/>
  <c r="F70" i="19"/>
  <c r="F100" i="19"/>
  <c r="F19" i="19"/>
  <c r="F86" i="19"/>
  <c r="F71" i="19"/>
  <c r="F101" i="19"/>
  <c r="F20" i="19"/>
  <c r="F87" i="19"/>
  <c r="F72" i="19"/>
  <c r="F102" i="19"/>
  <c r="F21" i="19"/>
  <c r="F18" i="19"/>
  <c r="Z9" i="15"/>
  <c r="AA9" i="15"/>
  <c r="AB9" i="15"/>
  <c r="AC9" i="15"/>
  <c r="AD9" i="15"/>
  <c r="AE9" i="15"/>
  <c r="AF9" i="15"/>
  <c r="AG9" i="15"/>
  <c r="AH9" i="15"/>
  <c r="AI9" i="15"/>
  <c r="AJ9" i="15"/>
  <c r="AK9" i="15"/>
  <c r="F27" i="19"/>
  <c r="F28" i="19"/>
  <c r="F16" i="19"/>
  <c r="F29" i="19"/>
  <c r="F17" i="19"/>
  <c r="F15" i="19"/>
  <c r="Z8" i="15"/>
  <c r="AA8" i="15"/>
  <c r="AB8" i="15"/>
  <c r="AC8" i="15"/>
  <c r="AD8" i="15"/>
  <c r="AE8" i="15"/>
  <c r="AF8" i="15"/>
  <c r="AG8" i="15"/>
  <c r="AH8" i="15"/>
  <c r="AI8" i="15"/>
  <c r="AJ8" i="15"/>
  <c r="AK8" i="15"/>
  <c r="E48" i="19"/>
  <c r="E52" i="19"/>
  <c r="E70" i="19"/>
  <c r="E85" i="19"/>
  <c r="E100" i="19"/>
  <c r="E19" i="19"/>
  <c r="E86" i="19"/>
  <c r="E71" i="19"/>
  <c r="E101" i="19"/>
  <c r="E20" i="19"/>
  <c r="E87" i="19"/>
  <c r="E72" i="19"/>
  <c r="E102" i="19"/>
  <c r="E21" i="19"/>
  <c r="E18" i="19"/>
  <c r="N9" i="15"/>
  <c r="O9" i="15"/>
  <c r="P9" i="15"/>
  <c r="Q9" i="15"/>
  <c r="R9" i="15"/>
  <c r="S9" i="15"/>
  <c r="T9" i="15"/>
  <c r="U9" i="15"/>
  <c r="V9" i="15"/>
  <c r="W9" i="15"/>
  <c r="X9" i="15"/>
  <c r="Y9" i="15"/>
  <c r="E27" i="19"/>
  <c r="E28" i="19"/>
  <c r="E16" i="19"/>
  <c r="E29" i="19"/>
  <c r="E17" i="19"/>
  <c r="E15" i="19"/>
  <c r="N8" i="15"/>
  <c r="O8" i="15"/>
  <c r="P8" i="15"/>
  <c r="Q8" i="15"/>
  <c r="R8" i="15"/>
  <c r="S8" i="15"/>
  <c r="T8" i="15"/>
  <c r="U8" i="15"/>
  <c r="V8" i="15"/>
  <c r="W8" i="15"/>
  <c r="X8" i="15"/>
  <c r="Y8" i="15"/>
  <c r="C9" i="15"/>
  <c r="D9" i="15"/>
  <c r="E9" i="15"/>
  <c r="F9" i="15"/>
  <c r="G9" i="15"/>
  <c r="H9" i="15"/>
  <c r="I9" i="15"/>
  <c r="J9" i="15"/>
  <c r="K9" i="15"/>
  <c r="L9" i="15"/>
  <c r="M9" i="15"/>
  <c r="C8" i="15"/>
  <c r="D8" i="15"/>
  <c r="E8" i="15"/>
  <c r="F8" i="15"/>
  <c r="G8" i="15"/>
  <c r="H8" i="15"/>
  <c r="I8" i="15"/>
  <c r="J8" i="15"/>
  <c r="K8" i="15"/>
  <c r="L8" i="15"/>
  <c r="M8" i="15"/>
  <c r="H97" i="19"/>
  <c r="H82" i="19"/>
  <c r="H112" i="19"/>
  <c r="G97" i="19"/>
  <c r="G82" i="19"/>
  <c r="G112" i="19"/>
  <c r="F97" i="19"/>
  <c r="F82" i="19"/>
  <c r="F112" i="19"/>
  <c r="E97" i="19"/>
  <c r="E82" i="19"/>
  <c r="E112" i="19"/>
  <c r="D97" i="19"/>
  <c r="D82" i="19"/>
  <c r="D112" i="19"/>
  <c r="H96" i="19"/>
  <c r="H81" i="19"/>
  <c r="H111" i="19"/>
  <c r="G96" i="19"/>
  <c r="G81" i="19"/>
  <c r="G111" i="19"/>
  <c r="F96" i="19"/>
  <c r="F81" i="19"/>
  <c r="F111" i="19"/>
  <c r="E96" i="19"/>
  <c r="E81" i="19"/>
  <c r="E111" i="19"/>
  <c r="D96" i="19"/>
  <c r="D81" i="19"/>
  <c r="D111" i="19"/>
  <c r="H95" i="19"/>
  <c r="H80" i="19"/>
  <c r="H110" i="19"/>
  <c r="G95" i="19"/>
  <c r="G80" i="19"/>
  <c r="G110" i="19"/>
  <c r="F95" i="19"/>
  <c r="F80" i="19"/>
  <c r="F110" i="19"/>
  <c r="E95" i="19"/>
  <c r="E80" i="19"/>
  <c r="E110" i="19"/>
  <c r="D95" i="19"/>
  <c r="D80" i="19"/>
  <c r="D110" i="19"/>
  <c r="H94" i="19"/>
  <c r="H79" i="19"/>
  <c r="H109" i="19"/>
  <c r="G94" i="19"/>
  <c r="G79" i="19"/>
  <c r="G109" i="19"/>
  <c r="F94" i="19"/>
  <c r="F79" i="19"/>
  <c r="F109" i="19"/>
  <c r="E94" i="19"/>
  <c r="E79" i="19"/>
  <c r="E109" i="19"/>
  <c r="D94" i="19"/>
  <c r="D79" i="19"/>
  <c r="D109" i="19"/>
  <c r="H93" i="19"/>
  <c r="H78" i="19"/>
  <c r="H108" i="19"/>
  <c r="G93" i="19"/>
  <c r="G78" i="19"/>
  <c r="G108" i="19"/>
  <c r="F93" i="19"/>
  <c r="F78" i="19"/>
  <c r="F108" i="19"/>
  <c r="E93" i="19"/>
  <c r="E78" i="19"/>
  <c r="E108" i="19"/>
  <c r="D93" i="19"/>
  <c r="D78" i="19"/>
  <c r="D108" i="19"/>
  <c r="H92" i="19"/>
  <c r="H77" i="19"/>
  <c r="H107" i="19"/>
  <c r="G92" i="19"/>
  <c r="G77" i="19"/>
  <c r="G107" i="19"/>
  <c r="F92" i="19"/>
  <c r="F77" i="19"/>
  <c r="F107" i="19"/>
  <c r="E92" i="19"/>
  <c r="E77" i="19"/>
  <c r="E107" i="19"/>
  <c r="D92" i="19"/>
  <c r="D77" i="19"/>
  <c r="D107" i="19"/>
  <c r="H91" i="19"/>
  <c r="H76" i="19"/>
  <c r="H106" i="19"/>
  <c r="G91" i="19"/>
  <c r="G76" i="19"/>
  <c r="G106" i="19"/>
  <c r="F91" i="19"/>
  <c r="F76" i="19"/>
  <c r="F106" i="19"/>
  <c r="E91" i="19"/>
  <c r="E76" i="19"/>
  <c r="E106" i="19"/>
  <c r="D91" i="19"/>
  <c r="D76" i="19"/>
  <c r="D106" i="19"/>
  <c r="H90" i="19"/>
  <c r="H75" i="19"/>
  <c r="H105" i="19"/>
  <c r="G90" i="19"/>
  <c r="G75" i="19"/>
  <c r="G105" i="19"/>
  <c r="F90" i="19"/>
  <c r="F75" i="19"/>
  <c r="F105" i="19"/>
  <c r="E90" i="19"/>
  <c r="E75" i="19"/>
  <c r="E105" i="19"/>
  <c r="D90" i="19"/>
  <c r="D75" i="19"/>
  <c r="D105" i="19"/>
  <c r="H89" i="19"/>
  <c r="H74" i="19"/>
  <c r="H104" i="19"/>
  <c r="G89" i="19"/>
  <c r="G74" i="19"/>
  <c r="G104" i="19"/>
  <c r="F89" i="19"/>
  <c r="F74" i="19"/>
  <c r="F104" i="19"/>
  <c r="E89" i="19"/>
  <c r="E74" i="19"/>
  <c r="E104" i="19"/>
  <c r="D89" i="19"/>
  <c r="D74" i="19"/>
  <c r="D104" i="19"/>
  <c r="H88" i="19"/>
  <c r="H73" i="19"/>
  <c r="H103" i="19"/>
  <c r="G88" i="19"/>
  <c r="G73" i="19"/>
  <c r="G103" i="19"/>
  <c r="F88" i="19"/>
  <c r="F73" i="19"/>
  <c r="F103" i="19"/>
  <c r="E88" i="19"/>
  <c r="E73" i="19"/>
  <c r="E103" i="19"/>
  <c r="D88" i="19"/>
  <c r="D73" i="19"/>
  <c r="D103" i="19"/>
  <c r="H99" i="19"/>
  <c r="G99" i="19"/>
  <c r="F99" i="19"/>
  <c r="E99" i="19"/>
  <c r="D99" i="19"/>
  <c r="H69" i="19"/>
  <c r="H84" i="19"/>
  <c r="G69" i="19"/>
  <c r="G84" i="19"/>
  <c r="F69" i="19"/>
  <c r="F84" i="19"/>
  <c r="E69" i="19"/>
  <c r="E84" i="19"/>
  <c r="D69" i="19"/>
  <c r="D84" i="19"/>
  <c r="H51" i="19"/>
  <c r="G51" i="19"/>
  <c r="F51" i="19"/>
  <c r="E51" i="19"/>
  <c r="D51" i="19"/>
  <c r="H33" i="19"/>
  <c r="H50" i="19"/>
  <c r="G33" i="19"/>
  <c r="G50" i="19"/>
  <c r="F33" i="19"/>
  <c r="F50" i="19"/>
  <c r="E33" i="19"/>
  <c r="E50" i="19"/>
  <c r="D33" i="19"/>
  <c r="D50" i="19"/>
  <c r="H49" i="19"/>
  <c r="G49" i="19"/>
  <c r="F49" i="19"/>
  <c r="E49" i="19"/>
  <c r="D49" i="19"/>
  <c r="H46" i="19"/>
  <c r="G46" i="19"/>
  <c r="F46" i="19"/>
  <c r="E46" i="19"/>
  <c r="D46" i="19"/>
  <c r="H14" i="19"/>
  <c r="G14" i="19"/>
  <c r="F14" i="19"/>
  <c r="E14" i="19"/>
  <c r="D14" i="19"/>
  <c r="H13" i="19"/>
  <c r="G13" i="19"/>
  <c r="F13" i="19"/>
  <c r="E13" i="19"/>
  <c r="D13" i="19"/>
  <c r="B14" i="5"/>
  <c r="B13" i="5"/>
  <c r="C14" i="5"/>
  <c r="D14" i="5"/>
  <c r="E14" i="5"/>
  <c r="F14" i="5"/>
  <c r="G14" i="5"/>
  <c r="H14" i="5"/>
  <c r="I14" i="5"/>
  <c r="J14" i="5"/>
  <c r="K14" i="5"/>
  <c r="L14" i="5"/>
  <c r="M14" i="5"/>
  <c r="N14" i="5"/>
  <c r="O14" i="5"/>
  <c r="P14" i="5"/>
  <c r="Q14" i="5"/>
  <c r="R14" i="5"/>
  <c r="S14" i="5"/>
  <c r="T14" i="5"/>
  <c r="U14" i="5"/>
  <c r="V14" i="5"/>
  <c r="W14" i="5"/>
  <c r="X14" i="5"/>
  <c r="Y14" i="5"/>
  <c r="Z14" i="5"/>
  <c r="AA14" i="5"/>
  <c r="AB14" i="5"/>
  <c r="AC14" i="5"/>
  <c r="AD14" i="5"/>
  <c r="AE14" i="5"/>
  <c r="AF14" i="5"/>
  <c r="AG14" i="5"/>
  <c r="AH14" i="5"/>
  <c r="AI14" i="5"/>
  <c r="AJ14" i="5"/>
  <c r="AK14" i="5"/>
  <c r="AL14" i="5"/>
  <c r="AM14" i="5"/>
  <c r="AN14" i="5"/>
  <c r="AO14" i="5"/>
  <c r="AP14" i="5"/>
  <c r="AQ14" i="5"/>
  <c r="AR14" i="5"/>
  <c r="AS14" i="5"/>
  <c r="AT14" i="5"/>
  <c r="AU14" i="5"/>
  <c r="AV14" i="5"/>
  <c r="AW14" i="5"/>
  <c r="AX14" i="5"/>
  <c r="C13" i="5"/>
  <c r="D13" i="5"/>
  <c r="E13" i="5"/>
  <c r="F13" i="5"/>
  <c r="G13" i="5"/>
  <c r="H13" i="5"/>
  <c r="I13" i="5"/>
  <c r="J13" i="5"/>
  <c r="K13" i="5"/>
  <c r="L13" i="5"/>
  <c r="M13" i="5"/>
  <c r="N13" i="5"/>
  <c r="O13" i="5"/>
  <c r="P13" i="5"/>
  <c r="Q13" i="5"/>
  <c r="R13" i="5"/>
  <c r="S13" i="5"/>
  <c r="T13" i="5"/>
  <c r="U13" i="5"/>
  <c r="V13" i="5"/>
  <c r="W13" i="5"/>
  <c r="X13" i="5"/>
  <c r="Y13" i="5"/>
  <c r="Z13" i="5"/>
  <c r="AA13" i="5"/>
  <c r="AB13" i="5"/>
  <c r="AC13" i="5"/>
  <c r="AD13" i="5"/>
  <c r="AE13" i="5"/>
  <c r="AF13" i="5"/>
  <c r="AG13" i="5"/>
  <c r="AH13" i="5"/>
  <c r="AI13" i="5"/>
  <c r="AJ13" i="5"/>
  <c r="AK13" i="5"/>
  <c r="AL13" i="5"/>
  <c r="AM13" i="5"/>
  <c r="AN13" i="5"/>
  <c r="AO13" i="5"/>
  <c r="AP13" i="5"/>
  <c r="AQ13" i="5"/>
  <c r="AR13" i="5"/>
  <c r="AS13" i="5"/>
  <c r="AT13" i="5"/>
  <c r="AU13" i="5"/>
  <c r="AV13" i="5"/>
  <c r="AW13" i="5"/>
  <c r="AX13" i="5"/>
  <c r="B17" i="5"/>
  <c r="B18" i="5"/>
  <c r="C10" i="5"/>
  <c r="D10" i="5"/>
  <c r="E10" i="5"/>
  <c r="F10" i="5"/>
  <c r="G10" i="5"/>
  <c r="H10" i="5"/>
  <c r="I10" i="5"/>
  <c r="J10" i="5"/>
  <c r="K10" i="5"/>
  <c r="L10" i="5"/>
  <c r="M10" i="5"/>
  <c r="C9" i="5"/>
  <c r="D9" i="5"/>
  <c r="E9" i="5"/>
  <c r="F9" i="5"/>
  <c r="G9" i="5"/>
  <c r="H9" i="5"/>
  <c r="I9" i="5"/>
  <c r="J9" i="5"/>
  <c r="K9" i="5"/>
  <c r="L9" i="5"/>
  <c r="M9" i="5"/>
  <c r="N10" i="5"/>
  <c r="O10" i="5"/>
  <c r="P10" i="5"/>
  <c r="Q10" i="5"/>
  <c r="R10" i="5"/>
  <c r="S10" i="5"/>
  <c r="T10" i="5"/>
  <c r="U10" i="5"/>
  <c r="V10" i="5"/>
  <c r="W10" i="5"/>
  <c r="X10" i="5"/>
  <c r="Y10" i="5"/>
  <c r="Z10" i="5"/>
  <c r="AA10" i="5"/>
  <c r="AB10" i="5"/>
  <c r="AC10" i="5"/>
  <c r="AD10" i="5"/>
  <c r="AE10" i="5"/>
  <c r="AF10" i="5"/>
  <c r="AG10" i="5"/>
  <c r="AH10" i="5"/>
  <c r="AI10" i="5"/>
  <c r="AJ10" i="5"/>
  <c r="AK10" i="5"/>
  <c r="AL10" i="5"/>
  <c r="AM10" i="5"/>
  <c r="AN10" i="5"/>
  <c r="AO10" i="5"/>
  <c r="AP10" i="5"/>
  <c r="AQ10" i="5"/>
  <c r="AR10" i="5"/>
  <c r="AS10" i="5"/>
  <c r="AT10" i="5"/>
  <c r="AU10" i="5"/>
  <c r="AV10" i="5"/>
  <c r="AW10" i="5"/>
  <c r="AX10" i="5"/>
  <c r="AY10" i="5"/>
  <c r="AZ10" i="5"/>
  <c r="BA10" i="5"/>
  <c r="BB10" i="5"/>
  <c r="BC10" i="5"/>
  <c r="BD10" i="5"/>
  <c r="BE10" i="5"/>
  <c r="BF10" i="5"/>
  <c r="BG10" i="5"/>
  <c r="BH10" i="5"/>
  <c r="BI10" i="5"/>
  <c r="D114" i="17"/>
  <c r="D124" i="17"/>
  <c r="D117" i="17"/>
  <c r="D120" i="17"/>
  <c r="D131" i="17"/>
  <c r="D132" i="17"/>
  <c r="D113" i="17"/>
  <c r="D125" i="17"/>
  <c r="D116" i="17"/>
  <c r="D127" i="17"/>
  <c r="D122" i="17"/>
  <c r="D130" i="17"/>
  <c r="D134" i="17"/>
  <c r="D135" i="17"/>
  <c r="A3" i="15"/>
  <c r="C12" i="5"/>
  <c r="D12" i="5"/>
  <c r="E12" i="5"/>
  <c r="F12" i="5"/>
  <c r="G12" i="5"/>
  <c r="H12" i="5"/>
  <c r="I12" i="5"/>
  <c r="J12" i="5"/>
  <c r="K12" i="5"/>
  <c r="L12" i="5"/>
  <c r="M12" i="5"/>
  <c r="N12" i="5"/>
  <c r="O12" i="5"/>
  <c r="P12" i="5"/>
  <c r="Q12" i="5"/>
  <c r="R12" i="5"/>
  <c r="S12" i="5"/>
  <c r="T12" i="5"/>
  <c r="U12" i="5"/>
  <c r="V12" i="5"/>
  <c r="W12" i="5"/>
  <c r="X12" i="5"/>
  <c r="Y12" i="5"/>
  <c r="Z12" i="5"/>
  <c r="AA12" i="5"/>
  <c r="AB12" i="5"/>
  <c r="AC12" i="5"/>
  <c r="AD12" i="5"/>
  <c r="AE12" i="5"/>
  <c r="AF12" i="5"/>
  <c r="AG12" i="5"/>
  <c r="AH12" i="5"/>
  <c r="AI12" i="5"/>
  <c r="AJ12" i="5"/>
  <c r="AK12" i="5"/>
  <c r="AL12" i="5"/>
  <c r="AM12" i="5"/>
  <c r="AN12" i="5"/>
  <c r="AO12" i="5"/>
  <c r="AP12" i="5"/>
  <c r="AQ12" i="5"/>
  <c r="AR12" i="5"/>
  <c r="AS12" i="5"/>
  <c r="AT12" i="5"/>
  <c r="AU12" i="5"/>
  <c r="AV12" i="5"/>
  <c r="AW12" i="5"/>
  <c r="AX12" i="5"/>
  <c r="AY12" i="5"/>
  <c r="AZ12" i="5"/>
  <c r="BA12" i="5"/>
  <c r="BB12" i="5"/>
  <c r="BC12" i="5"/>
  <c r="BD12" i="5"/>
  <c r="BE12" i="5"/>
  <c r="BF12" i="5"/>
  <c r="BG12" i="5"/>
  <c r="BH12" i="5"/>
  <c r="BI12" i="5"/>
  <c r="C8" i="5"/>
  <c r="D8" i="5"/>
  <c r="E8" i="5"/>
  <c r="F8" i="5"/>
  <c r="G8" i="5"/>
  <c r="H8" i="5"/>
  <c r="I8" i="5"/>
  <c r="J8" i="5"/>
  <c r="K8" i="5"/>
  <c r="L8" i="5"/>
  <c r="M8" i="5"/>
  <c r="N8" i="5"/>
  <c r="O8" i="5"/>
  <c r="P8" i="5"/>
  <c r="Q8" i="5"/>
  <c r="R8" i="5"/>
  <c r="S8" i="5"/>
  <c r="T8" i="5"/>
  <c r="U8" i="5"/>
  <c r="V8" i="5"/>
  <c r="W8" i="5"/>
  <c r="X8" i="5"/>
  <c r="Y8" i="5"/>
  <c r="Z8" i="5"/>
  <c r="AA8" i="5"/>
  <c r="AB8" i="5"/>
  <c r="AC8" i="5"/>
  <c r="AD8" i="5"/>
  <c r="AE8" i="5"/>
  <c r="AF8" i="5"/>
  <c r="AG8" i="5"/>
  <c r="AH8" i="5"/>
  <c r="AI8" i="5"/>
  <c r="AJ8" i="5"/>
  <c r="AK8" i="5"/>
  <c r="AL8" i="5"/>
  <c r="AM8" i="5"/>
  <c r="AN8" i="5"/>
  <c r="AO8" i="5"/>
  <c r="AP8" i="5"/>
  <c r="AQ8" i="5"/>
  <c r="AR8" i="5"/>
  <c r="AS8" i="5"/>
  <c r="AT8" i="5"/>
  <c r="AU8" i="5"/>
  <c r="AV8" i="5"/>
  <c r="AW8" i="5"/>
  <c r="AX8" i="5"/>
  <c r="AY8" i="5"/>
  <c r="AZ8" i="5"/>
  <c r="BA8" i="5"/>
  <c r="BB8" i="5"/>
  <c r="BC8" i="5"/>
  <c r="BD8" i="5"/>
  <c r="BE8" i="5"/>
  <c r="BF8" i="5"/>
  <c r="BG8" i="5"/>
  <c r="BH8" i="5"/>
  <c r="BI8" i="5"/>
  <c r="A25" i="9"/>
  <c r="F25" i="9"/>
  <c r="E25" i="9"/>
  <c r="D25" i="9"/>
  <c r="C25" i="9"/>
  <c r="B25" i="9"/>
  <c r="C33" i="9"/>
  <c r="D33" i="9"/>
  <c r="E33" i="9"/>
  <c r="F33" i="9"/>
  <c r="C34" i="9"/>
  <c r="D34" i="9"/>
  <c r="E34" i="9"/>
  <c r="F34" i="9"/>
  <c r="A23" i="9"/>
  <c r="A24" i="9"/>
  <c r="A26" i="9"/>
  <c r="A27" i="9"/>
  <c r="A28" i="9"/>
  <c r="A29" i="9"/>
  <c r="A30" i="9"/>
  <c r="A31" i="9"/>
  <c r="A32" i="9"/>
  <c r="A33" i="9"/>
  <c r="A34" i="9"/>
  <c r="D32" i="9"/>
  <c r="B18" i="9"/>
  <c r="B33" i="9"/>
  <c r="B34" i="9"/>
  <c r="C31" i="9"/>
  <c r="B26" i="9"/>
  <c r="E29" i="9"/>
  <c r="F27" i="9"/>
  <c r="C27" i="9"/>
  <c r="B31" i="9"/>
  <c r="B27" i="9"/>
  <c r="D30" i="9"/>
  <c r="F28" i="9"/>
  <c r="B28" i="9"/>
  <c r="E24" i="9"/>
  <c r="F31" i="9"/>
  <c r="C30" i="9"/>
  <c r="D29" i="9"/>
  <c r="E28" i="9"/>
  <c r="D24" i="9"/>
  <c r="E31" i="9"/>
  <c r="F30" i="9"/>
  <c r="B30" i="9"/>
  <c r="C29" i="9"/>
  <c r="D28" i="9"/>
  <c r="E27" i="9"/>
  <c r="C24" i="9"/>
  <c r="D31" i="9"/>
  <c r="E30" i="9"/>
  <c r="F29" i="9"/>
  <c r="B29" i="9"/>
  <c r="C28" i="9"/>
  <c r="D27" i="9"/>
  <c r="F24" i="9"/>
  <c r="B24" i="9"/>
  <c r="B6" i="6"/>
  <c r="A10" i="6"/>
  <c r="N9" i="5"/>
  <c r="B32" i="9"/>
  <c r="B29" i="5"/>
  <c r="O9" i="5"/>
  <c r="P9" i="5"/>
  <c r="Q9" i="5"/>
  <c r="R9" i="5"/>
  <c r="S9" i="5"/>
  <c r="T9" i="5"/>
  <c r="U9" i="5"/>
  <c r="V9" i="5"/>
  <c r="W9" i="5"/>
  <c r="X9" i="5"/>
  <c r="Y9" i="5"/>
  <c r="Z9" i="5"/>
  <c r="D26" i="9"/>
  <c r="C26" i="9"/>
  <c r="C32" i="9"/>
  <c r="E32" i="9"/>
  <c r="B30" i="5"/>
  <c r="C29" i="5"/>
  <c r="AA9" i="5"/>
  <c r="AB9" i="5"/>
  <c r="AC9" i="5"/>
  <c r="AD9" i="5"/>
  <c r="AE9" i="5"/>
  <c r="AF9" i="5"/>
  <c r="AG9" i="5"/>
  <c r="AH9" i="5"/>
  <c r="AI9" i="5"/>
  <c r="AJ9" i="5"/>
  <c r="AK9" i="5"/>
  <c r="AL9" i="5"/>
  <c r="D29" i="5"/>
  <c r="AM9" i="5"/>
  <c r="AN9" i="5"/>
  <c r="AO9" i="5"/>
  <c r="AP9" i="5"/>
  <c r="AQ9" i="5"/>
  <c r="AR9" i="5"/>
  <c r="AS9" i="5"/>
  <c r="AT9" i="5"/>
  <c r="AU9" i="5"/>
  <c r="AV9" i="5"/>
  <c r="AW9" i="5"/>
  <c r="AX9" i="5"/>
  <c r="C30" i="5"/>
  <c r="AY13" i="5"/>
  <c r="AZ13" i="5"/>
  <c r="BA13" i="5"/>
  <c r="BB13" i="5"/>
  <c r="BC13" i="5"/>
  <c r="BD13" i="5"/>
  <c r="BE13" i="5"/>
  <c r="BF13" i="5"/>
  <c r="BG13" i="5"/>
  <c r="BH13" i="5"/>
  <c r="BI13" i="5"/>
  <c r="AY14" i="5"/>
  <c r="AZ14" i="5"/>
  <c r="BA14" i="5"/>
  <c r="BB14" i="5"/>
  <c r="BC14" i="5"/>
  <c r="BD14" i="5"/>
  <c r="BE14" i="5"/>
  <c r="BF14" i="5"/>
  <c r="BG14" i="5"/>
  <c r="BH14" i="5"/>
  <c r="BI14" i="5"/>
  <c r="E29" i="5"/>
  <c r="E26" i="9"/>
  <c r="F26" i="9"/>
  <c r="F32" i="9"/>
  <c r="D30" i="5"/>
  <c r="AY9" i="5"/>
  <c r="AZ9" i="5"/>
  <c r="BA9" i="5"/>
  <c r="BB9" i="5"/>
  <c r="BC9" i="5"/>
  <c r="BD9" i="5"/>
  <c r="BE9" i="5"/>
  <c r="BF9" i="5"/>
  <c r="BG9" i="5"/>
  <c r="BH9" i="5"/>
  <c r="BI9" i="5"/>
  <c r="F29" i="5"/>
  <c r="E30" i="5"/>
  <c r="F30" i="5"/>
  <c r="C6" i="6"/>
  <c r="D6" i="6"/>
  <c r="E6" i="6"/>
  <c r="A27" i="15"/>
  <c r="A18" i="8"/>
  <c r="A19" i="8"/>
  <c r="A20" i="8"/>
  <c r="B15" i="8"/>
  <c r="C15" i="8"/>
  <c r="D15" i="8"/>
  <c r="E15" i="8"/>
  <c r="F15" i="8"/>
  <c r="B16" i="8"/>
  <c r="C16" i="8"/>
  <c r="D16" i="8"/>
  <c r="E16" i="8"/>
  <c r="F16" i="8"/>
  <c r="B17" i="8"/>
  <c r="C17" i="8"/>
  <c r="D17" i="8"/>
  <c r="E17" i="8"/>
  <c r="F17" i="8"/>
  <c r="B18" i="8"/>
  <c r="C18" i="8"/>
  <c r="D18" i="8"/>
  <c r="E18" i="8"/>
  <c r="F18" i="8"/>
  <c r="B19" i="8"/>
  <c r="C19" i="8"/>
  <c r="D19" i="8"/>
  <c r="E19" i="8"/>
  <c r="F19" i="8"/>
  <c r="B20" i="8"/>
  <c r="C20" i="8"/>
  <c r="D20" i="8"/>
  <c r="E20" i="8"/>
  <c r="F20" i="8"/>
  <c r="B21" i="8"/>
  <c r="C21" i="8"/>
  <c r="D21" i="8"/>
  <c r="E21" i="8"/>
  <c r="F21" i="8"/>
  <c r="A17" i="8"/>
  <c r="A26" i="15"/>
  <c r="F6" i="6"/>
  <c r="B22" i="9"/>
  <c r="C22" i="9"/>
  <c r="D22" i="9"/>
  <c r="E22" i="9"/>
  <c r="F22" i="9"/>
  <c r="B23" i="9"/>
  <c r="C23" i="9"/>
  <c r="D23" i="9"/>
  <c r="E23" i="9"/>
  <c r="F23" i="9"/>
  <c r="A21" i="8"/>
  <c r="A22" i="9"/>
  <c r="A15" i="8"/>
  <c r="A16" i="8"/>
  <c r="B31" i="5"/>
  <c r="C17" i="5"/>
  <c r="D17" i="5"/>
  <c r="E17" i="5"/>
  <c r="F17" i="5"/>
  <c r="G17" i="5"/>
  <c r="H17" i="5"/>
  <c r="I17" i="5"/>
  <c r="J17" i="5"/>
  <c r="K17" i="5"/>
  <c r="L17" i="5"/>
  <c r="M17" i="5"/>
  <c r="N17" i="5"/>
  <c r="O17" i="5"/>
  <c r="P17" i="5"/>
  <c r="Q17" i="5"/>
  <c r="R17" i="5"/>
  <c r="S17" i="5"/>
  <c r="T17" i="5"/>
  <c r="U17" i="5"/>
  <c r="V17" i="5"/>
  <c r="W17" i="5"/>
  <c r="X17" i="5"/>
  <c r="Y17" i="5"/>
  <c r="Z17" i="5"/>
  <c r="AA17" i="5"/>
  <c r="AB17" i="5"/>
  <c r="AC17" i="5"/>
  <c r="AD17" i="5"/>
  <c r="AE17" i="5"/>
  <c r="AF17" i="5"/>
  <c r="AG17" i="5"/>
  <c r="AH17" i="5"/>
  <c r="AI17" i="5"/>
  <c r="AJ17" i="5"/>
  <c r="AK17" i="5"/>
  <c r="AL17" i="5"/>
  <c r="AM17" i="5"/>
  <c r="AN17" i="5"/>
  <c r="AO17" i="5"/>
  <c r="AP17" i="5"/>
  <c r="AQ17" i="5"/>
  <c r="AR17" i="5"/>
  <c r="AS17" i="5"/>
  <c r="AT17" i="5"/>
  <c r="AU17" i="5"/>
  <c r="AV17" i="5"/>
  <c r="AW17" i="5"/>
  <c r="AX17" i="5"/>
  <c r="AY17" i="5"/>
  <c r="AZ17" i="5"/>
  <c r="BA17" i="5"/>
  <c r="BB17" i="5"/>
  <c r="BC17" i="5"/>
  <c r="BD17" i="5"/>
  <c r="BE17" i="5"/>
  <c r="BF17" i="5"/>
  <c r="BG17" i="5"/>
  <c r="BH17" i="5"/>
  <c r="BI17" i="5"/>
  <c r="C18" i="5"/>
  <c r="D18" i="5"/>
  <c r="E18" i="5"/>
  <c r="F18" i="5"/>
  <c r="G18" i="5"/>
  <c r="H18" i="5"/>
  <c r="I18" i="5"/>
  <c r="J18" i="5"/>
  <c r="K18" i="5"/>
  <c r="L18" i="5"/>
  <c r="M18" i="5"/>
  <c r="N18" i="5"/>
  <c r="O18" i="5"/>
  <c r="P18" i="5"/>
  <c r="Q18" i="5"/>
  <c r="R18" i="5"/>
  <c r="S18" i="5"/>
  <c r="T18" i="5"/>
  <c r="U18" i="5"/>
  <c r="V18" i="5"/>
  <c r="W18" i="5"/>
  <c r="X18" i="5"/>
  <c r="Y18" i="5"/>
  <c r="Z18" i="5"/>
  <c r="AA18" i="5"/>
  <c r="AB18" i="5"/>
  <c r="AC18" i="5"/>
  <c r="AD18" i="5"/>
  <c r="AE18" i="5"/>
  <c r="AF18" i="5"/>
  <c r="AG18" i="5"/>
  <c r="AH18" i="5"/>
  <c r="AI18" i="5"/>
  <c r="AJ18" i="5"/>
  <c r="AK18" i="5"/>
  <c r="AL18" i="5"/>
  <c r="AM18" i="5"/>
  <c r="AN18" i="5"/>
  <c r="AO18" i="5"/>
  <c r="AP18" i="5"/>
  <c r="AQ18" i="5"/>
  <c r="AR18" i="5"/>
  <c r="AS18" i="5"/>
  <c r="AT18" i="5"/>
  <c r="AU18" i="5"/>
  <c r="AV18" i="5"/>
  <c r="AW18" i="5"/>
  <c r="AX18" i="5"/>
  <c r="AY18" i="5"/>
  <c r="AZ18" i="5"/>
  <c r="BA18" i="5"/>
  <c r="BB18" i="5"/>
  <c r="BC18" i="5"/>
  <c r="BD18" i="5"/>
  <c r="BE18" i="5"/>
  <c r="BF18" i="5"/>
  <c r="BG18" i="5"/>
  <c r="BH18" i="5"/>
  <c r="BI18" i="5"/>
  <c r="F25" i="5"/>
  <c r="E25" i="5"/>
  <c r="D25" i="5"/>
  <c r="C25" i="5"/>
  <c r="F24" i="5"/>
  <c r="E24" i="5"/>
  <c r="D24" i="5"/>
  <c r="C24" i="5"/>
  <c r="B25" i="5"/>
  <c r="B20" i="5"/>
  <c r="B24" i="5"/>
  <c r="B13" i="15"/>
  <c r="B15" i="15"/>
  <c r="N12" i="8"/>
  <c r="N14" i="15"/>
  <c r="O12" i="8"/>
  <c r="O14" i="15"/>
  <c r="P12" i="8"/>
  <c r="P14" i="15"/>
  <c r="Q12" i="8"/>
  <c r="Q14" i="15"/>
  <c r="R12" i="8"/>
  <c r="R14" i="15"/>
  <c r="S12" i="8"/>
  <c r="S14" i="15"/>
  <c r="T12" i="8"/>
  <c r="T14" i="15"/>
  <c r="U12" i="8"/>
  <c r="U14" i="15"/>
  <c r="V12" i="8"/>
  <c r="V14" i="15"/>
  <c r="W12" i="8"/>
  <c r="W14" i="15"/>
  <c r="X12" i="8"/>
  <c r="X14" i="15"/>
  <c r="Y12" i="8"/>
  <c r="Y14" i="15"/>
  <c r="Z12" i="8"/>
  <c r="Z14" i="15"/>
  <c r="AB12" i="8"/>
  <c r="AB14" i="15"/>
  <c r="AC12" i="8"/>
  <c r="AC14" i="15"/>
  <c r="AD12" i="8"/>
  <c r="AD14" i="15"/>
  <c r="AE12" i="8"/>
  <c r="AE14" i="15"/>
  <c r="AF12" i="8"/>
  <c r="AF14" i="15"/>
  <c r="AG12" i="8"/>
  <c r="AG14" i="15"/>
  <c r="AH12" i="8"/>
  <c r="AH14" i="15"/>
  <c r="AI12" i="8"/>
  <c r="AI14" i="15"/>
  <c r="AJ12" i="8"/>
  <c r="AJ14" i="15"/>
  <c r="AK12" i="8"/>
  <c r="AK14" i="15"/>
  <c r="AM12" i="8"/>
  <c r="AM14" i="15"/>
  <c r="AN12" i="8"/>
  <c r="AN14" i="15"/>
  <c r="AO12" i="8"/>
  <c r="AO14" i="15"/>
  <c r="AP12" i="8"/>
  <c r="AP14" i="15"/>
  <c r="AQ12" i="8"/>
  <c r="AQ14" i="15"/>
  <c r="AR12" i="8"/>
  <c r="AR14" i="15"/>
  <c r="AS12" i="8"/>
  <c r="AS14" i="15"/>
  <c r="AT12" i="8"/>
  <c r="AT14" i="15"/>
  <c r="AU12" i="8"/>
  <c r="AU14" i="15"/>
  <c r="AV12" i="8"/>
  <c r="AV14" i="15"/>
  <c r="AW12" i="8"/>
  <c r="AW14" i="15"/>
  <c r="AY12" i="8"/>
  <c r="AY14" i="15"/>
  <c r="AZ12" i="8"/>
  <c r="AZ14" i="15"/>
  <c r="BA12" i="8"/>
  <c r="BA14" i="15"/>
  <c r="BB12" i="8"/>
  <c r="BB14" i="15"/>
  <c r="BC12" i="8"/>
  <c r="BC14" i="15"/>
  <c r="BD12" i="8"/>
  <c r="BD14" i="15"/>
  <c r="BE12" i="8"/>
  <c r="BE14" i="15"/>
  <c r="BF12" i="8"/>
  <c r="BF14" i="15"/>
  <c r="BG12" i="8"/>
  <c r="BG14" i="15"/>
  <c r="BH12" i="8"/>
  <c r="BH14" i="15"/>
  <c r="BI12" i="8"/>
  <c r="BI14" i="15"/>
  <c r="A2" i="6"/>
  <c r="A2" i="9"/>
  <c r="A2" i="5"/>
  <c r="A2" i="8"/>
  <c r="A2" i="15"/>
  <c r="A2" i="1"/>
  <c r="D18" i="9"/>
  <c r="D15" i="15"/>
  <c r="C18" i="9"/>
  <c r="C15" i="15"/>
  <c r="E18" i="9"/>
  <c r="E15" i="15"/>
  <c r="D22" i="8"/>
  <c r="E22" i="8"/>
  <c r="D31" i="5"/>
  <c r="C31" i="5"/>
  <c r="B16" i="15"/>
  <c r="AX12" i="8"/>
  <c r="AX14" i="15"/>
  <c r="F22" i="8"/>
  <c r="AL12" i="8"/>
  <c r="AL14" i="15"/>
  <c r="AA12" i="8"/>
  <c r="AA14" i="15"/>
  <c r="B22" i="8"/>
  <c r="C22" i="8"/>
  <c r="C32" i="15"/>
  <c r="Z18" i="9"/>
  <c r="Z15" i="15"/>
  <c r="F18" i="9"/>
  <c r="F15" i="15"/>
  <c r="G18" i="9"/>
  <c r="G15" i="15"/>
  <c r="H18" i="9"/>
  <c r="H15" i="15"/>
  <c r="C20" i="5"/>
  <c r="C16" i="15"/>
  <c r="E31" i="5"/>
  <c r="C13" i="15"/>
  <c r="F32" i="15"/>
  <c r="E32" i="15"/>
  <c r="D32" i="15"/>
  <c r="I18" i="9"/>
  <c r="I15" i="15"/>
  <c r="D20" i="5"/>
  <c r="D16" i="15"/>
  <c r="F31" i="5"/>
  <c r="D13" i="15"/>
  <c r="B26" i="15"/>
  <c r="AA18" i="9"/>
  <c r="AA15" i="15"/>
  <c r="AB18" i="9"/>
  <c r="AB15" i="15"/>
  <c r="J18" i="9"/>
  <c r="J15" i="15"/>
  <c r="E20" i="5"/>
  <c r="E16" i="15"/>
  <c r="E13" i="15"/>
  <c r="C10" i="15"/>
  <c r="C11" i="15"/>
  <c r="K18" i="9"/>
  <c r="K15" i="15"/>
  <c r="AC18" i="9"/>
  <c r="AC15" i="15"/>
  <c r="F20" i="5"/>
  <c r="F16" i="15"/>
  <c r="G20" i="5"/>
  <c r="G16" i="15"/>
  <c r="F13" i="15"/>
  <c r="B12" i="15"/>
  <c r="D10" i="15"/>
  <c r="D11" i="15"/>
  <c r="D12" i="15"/>
  <c r="D17" i="15"/>
  <c r="C12" i="15"/>
  <c r="C17" i="15"/>
  <c r="C18" i="15"/>
  <c r="L18" i="9"/>
  <c r="L15" i="15"/>
  <c r="AD18" i="9"/>
  <c r="AD15" i="15"/>
  <c r="B35" i="9"/>
  <c r="B17" i="15"/>
  <c r="E10" i="15"/>
  <c r="E11" i="15"/>
  <c r="C19" i="15"/>
  <c r="C20" i="15"/>
  <c r="D19" i="15"/>
  <c r="D18" i="15"/>
  <c r="M18" i="9"/>
  <c r="M15" i="15"/>
  <c r="B33" i="15"/>
  <c r="AE18" i="9"/>
  <c r="AE15" i="15"/>
  <c r="H20" i="5"/>
  <c r="H16" i="15"/>
  <c r="B18" i="15"/>
  <c r="B19" i="15"/>
  <c r="E12" i="15"/>
  <c r="F10" i="15"/>
  <c r="F11" i="15"/>
  <c r="F12" i="15"/>
  <c r="F17" i="15"/>
  <c r="F18" i="15"/>
  <c r="D20" i="15"/>
  <c r="AF18" i="9"/>
  <c r="AF15" i="15"/>
  <c r="N18" i="9"/>
  <c r="N15" i="15"/>
  <c r="I20" i="5"/>
  <c r="I16" i="15"/>
  <c r="B20" i="15"/>
  <c r="B22" i="15"/>
  <c r="E17" i="15"/>
  <c r="F19" i="15"/>
  <c r="F20" i="15"/>
  <c r="G10" i="15"/>
  <c r="G11" i="15"/>
  <c r="G12" i="15"/>
  <c r="O18" i="9"/>
  <c r="O15" i="15"/>
  <c r="AG18" i="9"/>
  <c r="AG15" i="15"/>
  <c r="J20" i="5"/>
  <c r="J16" i="15"/>
  <c r="C22" i="15"/>
  <c r="D22" i="15"/>
  <c r="E19" i="15"/>
  <c r="E18" i="15"/>
  <c r="H10" i="15"/>
  <c r="H11" i="15"/>
  <c r="H12" i="15"/>
  <c r="AH18" i="9"/>
  <c r="AH15" i="15"/>
  <c r="P18" i="9"/>
  <c r="P15" i="15"/>
  <c r="K20" i="5"/>
  <c r="K16" i="15"/>
  <c r="E20" i="15"/>
  <c r="B27" i="15"/>
  <c r="I10" i="15"/>
  <c r="I11" i="15"/>
  <c r="I12" i="15"/>
  <c r="Q18" i="9"/>
  <c r="Q15" i="15"/>
  <c r="AI18" i="9"/>
  <c r="AI15" i="15"/>
  <c r="L20" i="5"/>
  <c r="L16" i="15"/>
  <c r="B26" i="5"/>
  <c r="E22" i="15"/>
  <c r="N10" i="15"/>
  <c r="N11" i="15"/>
  <c r="N12" i="15"/>
  <c r="J10" i="15"/>
  <c r="J11" i="15"/>
  <c r="J12" i="15"/>
  <c r="AJ18" i="9"/>
  <c r="AJ15" i="15"/>
  <c r="R18" i="9"/>
  <c r="R15" i="15"/>
  <c r="M20" i="5"/>
  <c r="M16" i="15"/>
  <c r="B34" i="15"/>
  <c r="N20" i="5"/>
  <c r="N16" i="15"/>
  <c r="F22" i="15"/>
  <c r="O10" i="15"/>
  <c r="O11" i="15"/>
  <c r="O12" i="15"/>
  <c r="K10" i="15"/>
  <c r="K11" i="15"/>
  <c r="K12" i="15"/>
  <c r="AK18" i="9"/>
  <c r="AK15" i="15"/>
  <c r="D33" i="15"/>
  <c r="D35" i="9"/>
  <c r="S18" i="9"/>
  <c r="S15" i="15"/>
  <c r="P10" i="15"/>
  <c r="P11" i="15"/>
  <c r="P12" i="15"/>
  <c r="L10" i="15"/>
  <c r="T18" i="9"/>
  <c r="T15" i="15"/>
  <c r="AL18" i="9"/>
  <c r="AL15" i="15"/>
  <c r="O20" i="5"/>
  <c r="O16" i="15"/>
  <c r="P20" i="5"/>
  <c r="P16" i="15"/>
  <c r="M10" i="15"/>
  <c r="Q10" i="15"/>
  <c r="Q11" i="15"/>
  <c r="Q12" i="15"/>
  <c r="L11" i="15"/>
  <c r="U18" i="9"/>
  <c r="U15" i="15"/>
  <c r="AM18" i="9"/>
  <c r="AM15" i="15"/>
  <c r="R10" i="15"/>
  <c r="R11" i="15"/>
  <c r="R12" i="15"/>
  <c r="M11" i="15"/>
  <c r="B29" i="15"/>
  <c r="B28" i="15"/>
  <c r="L12" i="15"/>
  <c r="AN18" i="9"/>
  <c r="AN15" i="15"/>
  <c r="V18" i="9"/>
  <c r="V15" i="15"/>
  <c r="Q20" i="5"/>
  <c r="Q16" i="15"/>
  <c r="S10" i="15"/>
  <c r="S11" i="15"/>
  <c r="S12" i="15"/>
  <c r="M12" i="15"/>
  <c r="B30" i="15"/>
  <c r="C27" i="15"/>
  <c r="W18" i="9"/>
  <c r="W15" i="15"/>
  <c r="AO18" i="9"/>
  <c r="AO15" i="15"/>
  <c r="R20" i="5"/>
  <c r="R16" i="15"/>
  <c r="S20" i="5"/>
  <c r="S16" i="15"/>
  <c r="T10" i="15"/>
  <c r="T11" i="15"/>
  <c r="T12" i="15"/>
  <c r="AP18" i="9"/>
  <c r="AP15" i="15"/>
  <c r="X18" i="9"/>
  <c r="X15" i="15"/>
  <c r="U10" i="15"/>
  <c r="U11" i="15"/>
  <c r="U12" i="15"/>
  <c r="D27" i="15"/>
  <c r="AQ18" i="9"/>
  <c r="AQ15" i="15"/>
  <c r="Y18" i="9"/>
  <c r="Y15" i="15"/>
  <c r="C33" i="15"/>
  <c r="C35" i="9"/>
  <c r="T20" i="5"/>
  <c r="T16" i="15"/>
  <c r="V10" i="15"/>
  <c r="V11" i="15"/>
  <c r="V12" i="15"/>
  <c r="AR18" i="9"/>
  <c r="AR15" i="15"/>
  <c r="U20" i="5"/>
  <c r="U16" i="15"/>
  <c r="W10" i="15"/>
  <c r="W11" i="15"/>
  <c r="W12" i="15"/>
  <c r="AS18" i="9"/>
  <c r="AS15" i="15"/>
  <c r="V20" i="5"/>
  <c r="V16" i="15"/>
  <c r="W20" i="5"/>
  <c r="W16" i="15"/>
  <c r="X10" i="15"/>
  <c r="X11" i="15"/>
  <c r="X12" i="15"/>
  <c r="C26" i="15"/>
  <c r="AT18" i="9"/>
  <c r="AT15" i="15"/>
  <c r="AU18" i="9"/>
  <c r="AU15" i="15"/>
  <c r="X20" i="5"/>
  <c r="X16" i="15"/>
  <c r="C26" i="5"/>
  <c r="Z10" i="15"/>
  <c r="Z11" i="15"/>
  <c r="Y10" i="15"/>
  <c r="AV18" i="9"/>
  <c r="AV15" i="15"/>
  <c r="Y20" i="5"/>
  <c r="Y16" i="15"/>
  <c r="C34" i="15"/>
  <c r="Z20" i="5"/>
  <c r="Z16" i="15"/>
  <c r="AA10" i="15"/>
  <c r="AA11" i="15"/>
  <c r="AA12" i="15"/>
  <c r="Z12" i="15"/>
  <c r="Y11" i="15"/>
  <c r="C29" i="15"/>
  <c r="C28" i="15"/>
  <c r="AW18" i="9"/>
  <c r="AW15" i="15"/>
  <c r="E33" i="15"/>
  <c r="E35" i="9"/>
  <c r="AB10" i="15"/>
  <c r="AB11" i="15"/>
  <c r="AB12" i="15"/>
  <c r="Y12" i="15"/>
  <c r="C30" i="15"/>
  <c r="AX18" i="9"/>
  <c r="AX15" i="15"/>
  <c r="AA20" i="5"/>
  <c r="AA16" i="15"/>
  <c r="AC10" i="15"/>
  <c r="AC11" i="15"/>
  <c r="AC12" i="15"/>
  <c r="AY18" i="9"/>
  <c r="AY15" i="15"/>
  <c r="AB20" i="5"/>
  <c r="AB16" i="15"/>
  <c r="AD10" i="15"/>
  <c r="AD11" i="15"/>
  <c r="AD12" i="15"/>
  <c r="AZ18" i="9"/>
  <c r="AZ15" i="15"/>
  <c r="AC20" i="5"/>
  <c r="AC16" i="15"/>
  <c r="AE10" i="15"/>
  <c r="AE11" i="15"/>
  <c r="AE12" i="15"/>
  <c r="BA18" i="9"/>
  <c r="BA15" i="15"/>
  <c r="AD20" i="5"/>
  <c r="AD16" i="15"/>
  <c r="AF10" i="15"/>
  <c r="AF11" i="15"/>
  <c r="AF12" i="15"/>
  <c r="BB18" i="9"/>
  <c r="BB15" i="15"/>
  <c r="AE20" i="5"/>
  <c r="AE16" i="15"/>
  <c r="AG10" i="15"/>
  <c r="AG11" i="15"/>
  <c r="AG12" i="15"/>
  <c r="E27" i="15"/>
  <c r="BC18" i="9"/>
  <c r="BC15" i="15"/>
  <c r="AF20" i="5"/>
  <c r="AF16" i="15"/>
  <c r="AG20" i="5"/>
  <c r="AG16" i="15"/>
  <c r="AH10" i="15"/>
  <c r="AH11" i="15"/>
  <c r="BD18" i="9"/>
  <c r="BD15" i="15"/>
  <c r="AH12" i="15"/>
  <c r="AI10" i="15"/>
  <c r="AI11" i="15"/>
  <c r="AI12" i="15"/>
  <c r="BE18" i="9"/>
  <c r="BE15" i="15"/>
  <c r="AH20" i="5"/>
  <c r="AH16" i="15"/>
  <c r="AJ10" i="15"/>
  <c r="AJ11" i="15"/>
  <c r="AJ12" i="15"/>
  <c r="D26" i="15"/>
  <c r="BF18" i="9"/>
  <c r="BF15" i="15"/>
  <c r="AI20" i="5"/>
  <c r="AI16" i="15"/>
  <c r="BG18" i="9"/>
  <c r="BG15" i="15"/>
  <c r="AJ20" i="5"/>
  <c r="AJ16" i="15"/>
  <c r="AL10" i="15"/>
  <c r="AL11" i="15"/>
  <c r="AL12" i="15"/>
  <c r="AK10" i="15"/>
  <c r="BH18" i="9"/>
  <c r="BH15" i="15"/>
  <c r="D26" i="5"/>
  <c r="AK20" i="5"/>
  <c r="AK16" i="15"/>
  <c r="D34" i="15"/>
  <c r="AM10" i="15"/>
  <c r="AM11" i="15"/>
  <c r="AM12" i="15"/>
  <c r="D28" i="15"/>
  <c r="AK11" i="15"/>
  <c r="D29" i="15"/>
  <c r="BI18" i="9"/>
  <c r="BI15" i="15"/>
  <c r="F33" i="15"/>
  <c r="F35" i="9"/>
  <c r="AL20" i="5"/>
  <c r="AL16" i="15"/>
  <c r="AN10" i="15"/>
  <c r="AN11" i="15"/>
  <c r="AN12" i="15"/>
  <c r="AK12" i="15"/>
  <c r="AM20" i="5"/>
  <c r="AM16" i="15"/>
  <c r="AO10" i="15"/>
  <c r="AO11" i="15"/>
  <c r="AO12" i="15"/>
  <c r="D30" i="15"/>
  <c r="AN20" i="5"/>
  <c r="AN16" i="15"/>
  <c r="AP10" i="15"/>
  <c r="AP11" i="15"/>
  <c r="AP12" i="15"/>
  <c r="AO20" i="5"/>
  <c r="AO16" i="15"/>
  <c r="AQ10" i="15"/>
  <c r="AQ11" i="15"/>
  <c r="AQ12" i="15"/>
  <c r="AP20" i="5"/>
  <c r="AP16" i="15"/>
  <c r="AR10" i="15"/>
  <c r="AR11" i="15"/>
  <c r="AR12" i="15"/>
  <c r="F27" i="15"/>
  <c r="AQ20" i="5"/>
  <c r="AQ16" i="15"/>
  <c r="AS10" i="15"/>
  <c r="AS11" i="15"/>
  <c r="AS12" i="15"/>
  <c r="AR20" i="5"/>
  <c r="AR16" i="15"/>
  <c r="AT10" i="15"/>
  <c r="AT11" i="15"/>
  <c r="AT12" i="15"/>
  <c r="AS20" i="5"/>
  <c r="AS16" i="15"/>
  <c r="AU10" i="15"/>
  <c r="AU11" i="15"/>
  <c r="AU12" i="15"/>
  <c r="AT20" i="5"/>
  <c r="AT16" i="15"/>
  <c r="AU20" i="5"/>
  <c r="AU16" i="15"/>
  <c r="AV10" i="15"/>
  <c r="AV11" i="15"/>
  <c r="AV12" i="15"/>
  <c r="E26" i="15"/>
  <c r="AW10" i="15"/>
  <c r="AV20" i="5"/>
  <c r="AV16" i="15"/>
  <c r="AX10" i="15"/>
  <c r="AX11" i="15"/>
  <c r="AX12" i="15"/>
  <c r="AW11" i="15"/>
  <c r="E28" i="15"/>
  <c r="AW20" i="5"/>
  <c r="AW16" i="15"/>
  <c r="E26" i="5"/>
  <c r="AY10" i="15"/>
  <c r="AY11" i="15"/>
  <c r="AY12" i="15"/>
  <c r="E29" i="15"/>
  <c r="AW12" i="15"/>
  <c r="E30" i="15"/>
  <c r="AX20" i="5"/>
  <c r="AX16" i="15"/>
  <c r="E34" i="15"/>
  <c r="AZ10" i="15"/>
  <c r="AZ11" i="15"/>
  <c r="AZ12" i="15"/>
  <c r="AY20" i="5"/>
  <c r="AY16" i="15"/>
  <c r="BA10" i="15"/>
  <c r="BA11" i="15"/>
  <c r="BA12" i="15"/>
  <c r="AZ20" i="5"/>
  <c r="AZ16" i="15"/>
  <c r="BB10" i="15"/>
  <c r="BB11" i="15"/>
  <c r="BB12" i="15"/>
  <c r="BA20" i="5"/>
  <c r="BA16" i="15"/>
  <c r="BC10" i="15"/>
  <c r="BC11" i="15"/>
  <c r="BC12" i="15"/>
  <c r="BB20" i="5"/>
  <c r="BB16" i="15"/>
  <c r="BD10" i="15"/>
  <c r="BD11" i="15"/>
  <c r="BD12" i="15"/>
  <c r="BC20" i="5"/>
  <c r="BC16" i="15"/>
  <c r="BE10" i="15"/>
  <c r="BE11" i="15"/>
  <c r="BD20" i="5"/>
  <c r="BD16" i="15"/>
  <c r="BE12" i="15"/>
  <c r="BF10" i="15"/>
  <c r="BF11" i="15"/>
  <c r="BF12" i="15"/>
  <c r="BE20" i="5"/>
  <c r="BE16" i="15"/>
  <c r="BF20" i="5"/>
  <c r="BF16" i="15"/>
  <c r="BH10" i="15"/>
  <c r="BH11" i="15"/>
  <c r="BH12" i="15"/>
  <c r="BG10" i="15"/>
  <c r="BG20" i="5"/>
  <c r="BG16" i="15"/>
  <c r="F26" i="15"/>
  <c r="BI10" i="15"/>
  <c r="BI11" i="15"/>
  <c r="BI12" i="15"/>
  <c r="BG11" i="15"/>
  <c r="BH20" i="5"/>
  <c r="BH16" i="15"/>
  <c r="BI20" i="5"/>
  <c r="BI16" i="15"/>
  <c r="F26" i="5"/>
  <c r="F28" i="15"/>
  <c r="BG12" i="15"/>
  <c r="F29" i="15"/>
  <c r="F34" i="15"/>
  <c r="F30" i="15"/>
  <c r="G6" i="6"/>
  <c r="G13" i="15"/>
  <c r="G17" i="15"/>
  <c r="G19" i="15"/>
  <c r="G18" i="15"/>
  <c r="H6" i="6"/>
  <c r="H13" i="15"/>
  <c r="H17" i="15"/>
  <c r="G20" i="15"/>
  <c r="G22" i="15"/>
  <c r="I6" i="6"/>
  <c r="I13" i="15"/>
  <c r="I17" i="15"/>
  <c r="H19" i="15"/>
  <c r="H18" i="15"/>
  <c r="H20" i="15"/>
  <c r="H22" i="15"/>
  <c r="I18" i="15"/>
  <c r="I19" i="15"/>
  <c r="J6" i="6"/>
  <c r="J13" i="15"/>
  <c r="J17" i="15"/>
  <c r="I20" i="15"/>
  <c r="I22" i="15"/>
  <c r="J19" i="15"/>
  <c r="J18" i="15"/>
  <c r="K6" i="6"/>
  <c r="K13" i="15"/>
  <c r="K17" i="15"/>
  <c r="J20" i="15"/>
  <c r="J22" i="15"/>
  <c r="K18" i="15"/>
  <c r="K19" i="15"/>
  <c r="L6" i="6"/>
  <c r="L13" i="15"/>
  <c r="L17" i="15"/>
  <c r="B10" i="6"/>
  <c r="B11" i="6"/>
  <c r="K20" i="15"/>
  <c r="K22" i="15"/>
  <c r="L18" i="15"/>
  <c r="L19" i="15"/>
  <c r="M6" i="6"/>
  <c r="M13" i="15"/>
  <c r="L20" i="15"/>
  <c r="L22" i="15"/>
  <c r="B31" i="15"/>
  <c r="M17" i="15"/>
  <c r="N6" i="6"/>
  <c r="N13" i="15"/>
  <c r="N17" i="15"/>
  <c r="O6" i="6"/>
  <c r="O13" i="15"/>
  <c r="O17" i="15"/>
  <c r="B35" i="15"/>
  <c r="M19" i="15"/>
  <c r="B37" i="15"/>
  <c r="M18" i="15"/>
  <c r="B36" i="15"/>
  <c r="O19" i="15"/>
  <c r="O18" i="15"/>
  <c r="P6" i="6"/>
  <c r="P13" i="15"/>
  <c r="P17" i="15"/>
  <c r="M20" i="15"/>
  <c r="N19" i="15"/>
  <c r="N18" i="15"/>
  <c r="N20" i="15"/>
  <c r="O20" i="15"/>
  <c r="B38" i="15"/>
  <c r="M22" i="15"/>
  <c r="N22" i="15"/>
  <c r="O22" i="15"/>
  <c r="P19" i="15"/>
  <c r="P18" i="15"/>
  <c r="Q6" i="6"/>
  <c r="Q13" i="15"/>
  <c r="P20" i="15"/>
  <c r="P22" i="15"/>
  <c r="Q17" i="15"/>
  <c r="R6" i="6"/>
  <c r="R13" i="15"/>
  <c r="R17" i="15"/>
  <c r="R19" i="15"/>
  <c r="R18" i="15"/>
  <c r="S6" i="6"/>
  <c r="S13" i="15"/>
  <c r="S17" i="15"/>
  <c r="Q18" i="15"/>
  <c r="Q19" i="15"/>
  <c r="R20" i="15"/>
  <c r="S18" i="15"/>
  <c r="S19" i="15"/>
  <c r="T6" i="6"/>
  <c r="T13" i="15"/>
  <c r="Q20" i="15"/>
  <c r="Q22" i="15"/>
  <c r="S20" i="15"/>
  <c r="R22" i="15"/>
  <c r="S22" i="15"/>
  <c r="T17" i="15"/>
  <c r="U6" i="6"/>
  <c r="U13" i="15"/>
  <c r="U17" i="15"/>
  <c r="U19" i="15"/>
  <c r="U18" i="15"/>
  <c r="U20" i="15"/>
  <c r="V6" i="6"/>
  <c r="V13" i="15"/>
  <c r="V17" i="15"/>
  <c r="T19" i="15"/>
  <c r="T18" i="15"/>
  <c r="T20" i="15"/>
  <c r="T22" i="15"/>
  <c r="U22" i="15"/>
  <c r="V19" i="15"/>
  <c r="V18" i="15"/>
  <c r="W6" i="6"/>
  <c r="W13" i="15"/>
  <c r="W17" i="15"/>
  <c r="V20" i="15"/>
  <c r="V22" i="15"/>
  <c r="W18" i="15"/>
  <c r="W19" i="15"/>
  <c r="W20" i="15"/>
  <c r="X6" i="6"/>
  <c r="X13" i="15"/>
  <c r="X17" i="15"/>
  <c r="W22" i="15"/>
  <c r="X18" i="15"/>
  <c r="X19" i="15"/>
  <c r="X20" i="15"/>
  <c r="Y6" i="6"/>
  <c r="Y13" i="15"/>
  <c r="C10" i="6"/>
  <c r="C11" i="6"/>
  <c r="X22" i="15"/>
  <c r="Y17" i="15"/>
  <c r="C31" i="15"/>
  <c r="Z6" i="6"/>
  <c r="Z13" i="15"/>
  <c r="AA6" i="6"/>
  <c r="AA13" i="15"/>
  <c r="AA17" i="15"/>
  <c r="Z17" i="15"/>
  <c r="Y19" i="15"/>
  <c r="C37" i="15"/>
  <c r="Y18" i="15"/>
  <c r="C36" i="15"/>
  <c r="C35" i="15"/>
  <c r="Y20" i="15"/>
  <c r="Z18" i="15"/>
  <c r="Z19" i="15"/>
  <c r="AA18" i="15"/>
  <c r="AA19" i="15"/>
  <c r="AB6" i="6"/>
  <c r="AB13" i="15"/>
  <c r="Z20" i="15"/>
  <c r="AA20" i="15"/>
  <c r="AC6" i="6"/>
  <c r="AC13" i="15"/>
  <c r="AC17" i="15"/>
  <c r="AB17" i="15"/>
  <c r="C38" i="15"/>
  <c r="Y22" i="15"/>
  <c r="Z22" i="15"/>
  <c r="AA22" i="15"/>
  <c r="AB19" i="15"/>
  <c r="AB18" i="15"/>
  <c r="AC18" i="15"/>
  <c r="AC19" i="15"/>
  <c r="AD6" i="6"/>
  <c r="AD13" i="15"/>
  <c r="AC20" i="15"/>
  <c r="AB20" i="15"/>
  <c r="AD17" i="15"/>
  <c r="AE6" i="6"/>
  <c r="AE13" i="15"/>
  <c r="AE17" i="15"/>
  <c r="AE19" i="15"/>
  <c r="AE18" i="15"/>
  <c r="AE20" i="15"/>
  <c r="AF6" i="6"/>
  <c r="AF13" i="15"/>
  <c r="AF17" i="15"/>
  <c r="AD18" i="15"/>
  <c r="AD19" i="15"/>
  <c r="AB22" i="15"/>
  <c r="AC22" i="15"/>
  <c r="AD20" i="15"/>
  <c r="AF18" i="15"/>
  <c r="AF19" i="15"/>
  <c r="AG6" i="6"/>
  <c r="AG13" i="15"/>
  <c r="AD22" i="15"/>
  <c r="AE22" i="15"/>
  <c r="AF20" i="15"/>
  <c r="AF22" i="15"/>
  <c r="AG17" i="15"/>
  <c r="AH6" i="6"/>
  <c r="AH13" i="15"/>
  <c r="AH17" i="15"/>
  <c r="AH19" i="15"/>
  <c r="AH18" i="15"/>
  <c r="AI6" i="6"/>
  <c r="AI13" i="15"/>
  <c r="AI17" i="15"/>
  <c r="AG18" i="15"/>
  <c r="AG19" i="15"/>
  <c r="AG20" i="15"/>
  <c r="AG22" i="15"/>
  <c r="AH20" i="15"/>
  <c r="AH22" i="15"/>
  <c r="AI18" i="15"/>
  <c r="AI19" i="15"/>
  <c r="AI20" i="15"/>
  <c r="AJ6" i="6"/>
  <c r="AJ13" i="15"/>
  <c r="AJ17" i="15"/>
  <c r="AI22" i="15"/>
  <c r="AJ19" i="15"/>
  <c r="AJ18" i="15"/>
  <c r="AK6" i="6"/>
  <c r="AK13" i="15"/>
  <c r="D10" i="6"/>
  <c r="D11" i="6"/>
  <c r="AJ20" i="15"/>
  <c r="AJ22" i="15"/>
  <c r="AK17" i="15"/>
  <c r="D31" i="15"/>
  <c r="AL6" i="6"/>
  <c r="AL13" i="15"/>
  <c r="AL17" i="15"/>
  <c r="AM6" i="6"/>
  <c r="AM13" i="15"/>
  <c r="AM17" i="15"/>
  <c r="AL18" i="15"/>
  <c r="AL19" i="15"/>
  <c r="AL20" i="15"/>
  <c r="AK18" i="15"/>
  <c r="D36" i="15"/>
  <c r="AK19" i="15"/>
  <c r="D37" i="15"/>
  <c r="D35" i="15"/>
  <c r="AK20" i="15"/>
  <c r="D38" i="15"/>
  <c r="AM18" i="15"/>
  <c r="AM19" i="15"/>
  <c r="AN6" i="6"/>
  <c r="AN13" i="15"/>
  <c r="AN17" i="15"/>
  <c r="AM20" i="15"/>
  <c r="AK22" i="15"/>
  <c r="AL22" i="15"/>
  <c r="AN18" i="15"/>
  <c r="AN19" i="15"/>
  <c r="AN20" i="15"/>
  <c r="AO6" i="6"/>
  <c r="AO13" i="15"/>
  <c r="AO17" i="15"/>
  <c r="AM22" i="15"/>
  <c r="AN22" i="15"/>
  <c r="AO18" i="15"/>
  <c r="AO19" i="15"/>
  <c r="AP6" i="6"/>
  <c r="AP13" i="15"/>
  <c r="AP17" i="15"/>
  <c r="AO20" i="15"/>
  <c r="AO22" i="15"/>
  <c r="AP19" i="15"/>
  <c r="AP18" i="15"/>
  <c r="AQ6" i="6"/>
  <c r="AQ13" i="15"/>
  <c r="AQ17" i="15"/>
  <c r="AP20" i="15"/>
  <c r="AP22" i="15"/>
  <c r="AQ18" i="15"/>
  <c r="AQ19" i="15"/>
  <c r="AR6" i="6"/>
  <c r="AR13" i="15"/>
  <c r="AR17" i="15"/>
  <c r="AQ20" i="15"/>
  <c r="AQ22" i="15"/>
  <c r="AR18" i="15"/>
  <c r="AR19" i="15"/>
  <c r="AS6" i="6"/>
  <c r="AS13" i="15"/>
  <c r="AS17" i="15"/>
  <c r="AR20" i="15"/>
  <c r="AR22" i="15"/>
  <c r="AS19" i="15"/>
  <c r="AS18" i="15"/>
  <c r="AS20" i="15"/>
  <c r="AS22" i="15"/>
  <c r="AT6" i="6"/>
  <c r="AT13" i="15"/>
  <c r="AT17" i="15"/>
  <c r="AT19" i="15"/>
  <c r="AT18" i="15"/>
  <c r="AT20" i="15"/>
  <c r="AT22" i="15"/>
  <c r="AU6" i="6"/>
  <c r="AU13" i="15"/>
  <c r="AU17" i="15"/>
  <c r="AU19" i="15"/>
  <c r="AU18" i="15"/>
  <c r="AU20" i="15"/>
  <c r="AU22" i="15"/>
  <c r="AV6" i="6"/>
  <c r="AV13" i="15"/>
  <c r="AV17" i="15"/>
  <c r="AV18" i="15"/>
  <c r="AV19" i="15"/>
  <c r="AV20" i="15"/>
  <c r="AV22" i="15"/>
  <c r="AW6" i="6"/>
  <c r="AW13" i="15"/>
  <c r="E10" i="6"/>
  <c r="E11" i="6"/>
  <c r="E31" i="15"/>
  <c r="AW17" i="15"/>
  <c r="AX6" i="6"/>
  <c r="AX13" i="15"/>
  <c r="AX17" i="15"/>
  <c r="AY6" i="6"/>
  <c r="AY13" i="15"/>
  <c r="AY17" i="15"/>
  <c r="AX19" i="15"/>
  <c r="AX18" i="15"/>
  <c r="AX20" i="15"/>
  <c r="AW19" i="15"/>
  <c r="E37" i="15"/>
  <c r="AW18" i="15"/>
  <c r="E36" i="15"/>
  <c r="E35" i="15"/>
  <c r="AW20" i="15"/>
  <c r="AW22" i="15"/>
  <c r="AX22" i="15"/>
  <c r="E38" i="15"/>
  <c r="AY18" i="15"/>
  <c r="AY19" i="15"/>
  <c r="AZ6" i="6"/>
  <c r="AZ13" i="15"/>
  <c r="AZ17" i="15"/>
  <c r="AY20" i="15"/>
  <c r="AZ19" i="15"/>
  <c r="AZ18" i="15"/>
  <c r="BA6" i="6"/>
  <c r="BA13" i="15"/>
  <c r="BA17" i="15"/>
  <c r="AY22" i="15"/>
  <c r="AZ20" i="15"/>
  <c r="AZ22" i="15"/>
  <c r="BA19" i="15"/>
  <c r="BA18" i="15"/>
  <c r="BB6" i="6"/>
  <c r="BB13" i="15"/>
  <c r="BB17" i="15"/>
  <c r="BA20" i="15"/>
  <c r="BB19" i="15"/>
  <c r="BB18" i="15"/>
  <c r="BC6" i="6"/>
  <c r="BC13" i="15"/>
  <c r="BC17" i="15"/>
  <c r="BA22" i="15"/>
  <c r="BB20" i="15"/>
  <c r="BB22" i="15"/>
  <c r="BC19" i="15"/>
  <c r="BC18" i="15"/>
  <c r="BD6" i="6"/>
  <c r="BD13" i="15"/>
  <c r="BD17" i="15"/>
  <c r="BC20" i="15"/>
  <c r="BC22" i="15"/>
  <c r="BD18" i="15"/>
  <c r="BD19" i="15"/>
  <c r="BE6" i="6"/>
  <c r="BE13" i="15"/>
  <c r="BE17" i="15"/>
  <c r="BD20" i="15"/>
  <c r="BD22" i="15"/>
  <c r="BE18" i="15"/>
  <c r="BE19" i="15"/>
  <c r="BE20" i="15"/>
  <c r="BF6" i="6"/>
  <c r="BF13" i="15"/>
  <c r="BF17" i="15"/>
  <c r="BE22" i="15"/>
  <c r="BF18" i="15"/>
  <c r="BF19" i="15"/>
  <c r="BG6" i="6"/>
  <c r="BG13" i="15"/>
  <c r="BG17" i="15"/>
  <c r="BF20" i="15"/>
  <c r="BF22" i="15"/>
  <c r="BG19" i="15"/>
  <c r="BG18" i="15"/>
  <c r="BG20" i="15"/>
  <c r="BH6" i="6"/>
  <c r="BH13" i="15"/>
  <c r="BH17" i="15"/>
  <c r="BG22" i="15"/>
  <c r="BH18" i="15"/>
  <c r="BH19" i="15"/>
  <c r="BI6" i="6"/>
  <c r="BI13" i="15"/>
  <c r="F10" i="6"/>
  <c r="F11" i="6"/>
  <c r="BH20" i="15"/>
  <c r="BH22" i="15"/>
  <c r="F31" i="15"/>
  <c r="BI17" i="15"/>
  <c r="BI19" i="15"/>
  <c r="F37" i="15"/>
  <c r="BI18" i="15"/>
  <c r="F35" i="15"/>
  <c r="BI20" i="15"/>
  <c r="F36" i="15"/>
  <c r="F38" i="15"/>
  <c r="BI22" i="15"/>
  <c r="B43" i="15"/>
  <c r="B41" i="15"/>
  <c r="B44" i="15"/>
  <c r="B45" i="15"/>
  <c r="B46" i="15"/>
</calcChain>
</file>

<file path=xl/comments1.xml><?xml version="1.0" encoding="utf-8"?>
<comments xmlns="http://schemas.openxmlformats.org/spreadsheetml/2006/main">
  <authors>
    <author>jd</author>
  </authors>
  <commentList>
    <comment ref="B15" authorId="0" shapeId="0">
      <text>
        <r>
          <rPr>
            <sz val="9"/>
            <color indexed="81"/>
            <rFont val="Tahoma"/>
            <family val="2"/>
          </rPr>
          <t>Cidade de São Paulo, sede do Vertpark</t>
        </r>
      </text>
    </comment>
  </commentList>
</comments>
</file>

<file path=xl/comments2.xml><?xml version="1.0" encoding="utf-8"?>
<comments xmlns="http://schemas.openxmlformats.org/spreadsheetml/2006/main">
  <authors>
    <author>jd</author>
  </authors>
  <commentList>
    <comment ref="A12" authorId="0" shapeId="0">
      <text>
        <r>
          <rPr>
            <sz val="9"/>
            <color indexed="81"/>
            <rFont val="Tahoma"/>
            <family val="2"/>
          </rPr>
          <t>O valor considerado para cálculo de folha equivale a 100% do salário, ou seja, o valor apresentado aqui corresponde ao dobro do salário nominal do funcionário. As únicas exceções são o conselheiro, que emite nota fiscal, os estagiários para os quais não se recolhe encargos e os sócios, para os quais o valor dos encargos é um pouco menor.</t>
        </r>
      </text>
    </comment>
  </commentList>
</comments>
</file>

<file path=xl/comments3.xml><?xml version="1.0" encoding="utf-8"?>
<comments xmlns="http://schemas.openxmlformats.org/spreadsheetml/2006/main">
  <authors>
    <author>jd</author>
    <author>Alencar, Alex</author>
  </authors>
  <commentList>
    <comment ref="A1" authorId="0" shapeId="0">
      <text>
        <r>
          <rPr>
            <b/>
            <sz val="9"/>
            <color indexed="81"/>
            <rFont val="Tahoma"/>
            <family val="2"/>
          </rPr>
          <t xml:space="preserve">
Importante: nesta simulação, para simplificar a análise, considerou-se que todas as vendas ocorreram à vista e que os impostos incidentes são pagos no mesmo mês das vendas. Na prática, isso não ocorre, pois o fluxo de caixa será provavelmente influenciado por vendas a prazo e os impostos incidirão de acordo com o regime definido para a empresa: lucro real, lucro presumido etc. E ainda, caso você decida pela adesão ao Simples Nacional todos os impostos incidirão sobre a receita, já que há uma alíquota única de imposto.
Não foram consideradas ainda depreciação e amortização.
Isso posto, os resultados aqui apresentados servem apenas para se ter uma referência de valores e viabilidade financeira. Mesmo assim, não fogem muito da realidade, apesar das ressalvas acima. O cenário aqui apresentado é dos mais onerosos para o empreendedor, pois há impostos integrais incidentes na receita e no lucro, o que geralmente pode ser evitado legalmente com gestões financeira e contábil adequadas. 
</t>
        </r>
      </text>
    </comment>
    <comment ref="A22" authorId="1" shapeId="0">
      <text>
        <r>
          <rPr>
            <b/>
            <sz val="9"/>
            <color indexed="81"/>
            <rFont val="Tahoma"/>
            <family val="2"/>
          </rPr>
          <t>Representada na linha do gráfico</t>
        </r>
      </text>
    </comment>
    <comment ref="B46" authorId="0" shapeId="0">
      <text>
        <r>
          <rPr>
            <sz val="9"/>
            <color indexed="81"/>
            <rFont val="Tahoma"/>
            <family val="2"/>
          </rPr>
          <t xml:space="preserve">Valor de referência, mas cabe negociação. Geralmente, os investidores de risco e anjos ficam com menos de 50% do negócio no aporte inicial, mas é claro que sempre vão querer mais! </t>
        </r>
      </text>
    </comment>
  </commentList>
</comments>
</file>

<file path=xl/sharedStrings.xml><?xml version="1.0" encoding="utf-8"?>
<sst xmlns="http://schemas.openxmlformats.org/spreadsheetml/2006/main" count="1567" uniqueCount="290">
  <si>
    <t>IR</t>
  </si>
  <si>
    <t>Receita</t>
  </si>
  <si>
    <t>TOTAL</t>
  </si>
  <si>
    <t>Custos</t>
  </si>
  <si>
    <t>Despesas</t>
  </si>
  <si>
    <t>Investimentos na infra-estrutura</t>
  </si>
  <si>
    <t>Nome da Empresa</t>
  </si>
  <si>
    <t>Ano de Início da Operação</t>
  </si>
  <si>
    <t>Mês 1</t>
  </si>
  <si>
    <t>Ano Final da Projeção</t>
  </si>
  <si>
    <t>Moeda</t>
  </si>
  <si>
    <t>R$</t>
  </si>
  <si>
    <t>Denominação</t>
  </si>
  <si>
    <t>000's</t>
  </si>
  <si>
    <t>Lucro Anual</t>
  </si>
  <si>
    <t>Taxa de desconto</t>
  </si>
  <si>
    <t>Despesas operacionais</t>
  </si>
  <si>
    <t>PREMISSAS GERAIS</t>
  </si>
  <si>
    <t>QUADRO DE FUNCIONÁRIOS</t>
  </si>
  <si>
    <t>CSLL</t>
  </si>
  <si>
    <t>Funcionários</t>
  </si>
  <si>
    <t>RESULTADOS ANUAIS</t>
  </si>
  <si>
    <t>Lucro Bruto</t>
  </si>
  <si>
    <t>Lucro Líquido</t>
  </si>
  <si>
    <t>ISS</t>
  </si>
  <si>
    <t>PIS/COFINS</t>
  </si>
  <si>
    <t>Caixa Acumulado [R$]</t>
  </si>
  <si>
    <t>SALÁRIOS (já com ENCARGOS/BENEFÍCIOS)</t>
  </si>
  <si>
    <t>GASTOS TOTAIS COM FUNCIONÁRIOS</t>
  </si>
  <si>
    <t>Mês 60</t>
  </si>
  <si>
    <t>Ano 1</t>
  </si>
  <si>
    <t>Ano 2</t>
  </si>
  <si>
    <t>Ano 3</t>
  </si>
  <si>
    <t>Ano 4</t>
  </si>
  <si>
    <t>Ano 5</t>
  </si>
  <si>
    <t>PREMISSAS</t>
  </si>
  <si>
    <t>Observação: passe o ícone (do mouse) sobre as células para ter acesso à explicação do memorial de cálculo</t>
  </si>
  <si>
    <t>Custos de desenvolvimento e gestão do site</t>
  </si>
  <si>
    <t>Impostos sobre faturamento</t>
  </si>
  <si>
    <t>Encargos e impostos</t>
  </si>
  <si>
    <t>Receita total bruta</t>
  </si>
  <si>
    <t>Impostos sobre a receita bruta</t>
  </si>
  <si>
    <t>Receita líquida</t>
  </si>
  <si>
    <t>Resultados Anuais</t>
  </si>
  <si>
    <t>GASTOS TOTAIS COM SALÁRIOS/BENEFÍCIOS</t>
  </si>
  <si>
    <t>QUANTIDADE DE FUNCIONÁRIOS</t>
  </si>
  <si>
    <t>TOTAL DE FUNCIONÁRIOS</t>
  </si>
  <si>
    <t>TIR</t>
  </si>
  <si>
    <t>Pre-money valuation</t>
  </si>
  <si>
    <t>Post-money valuation</t>
  </si>
  <si>
    <t>Contrapartida ao investidor</t>
  </si>
  <si>
    <t>Aluguel</t>
  </si>
  <si>
    <t>CUSTOS</t>
  </si>
  <si>
    <t>INVESTIMENTOS</t>
  </si>
  <si>
    <t>DESPESAS</t>
  </si>
  <si>
    <t>SALÁRIOS</t>
  </si>
  <si>
    <t>GASTOS TOTAIS COM SALÁRIOS/BENEFÍCIOS - INCLUI PROJEÇÃO OPERACIONAL</t>
  </si>
  <si>
    <t>RESULTADOS</t>
  </si>
  <si>
    <t>VPL (R$)</t>
  </si>
  <si>
    <t>APORTE (R$)</t>
  </si>
  <si>
    <t>Indicação de data e hora</t>
  </si>
  <si>
    <t>Qual a sua faixa etária?</t>
  </si>
  <si>
    <t>Qual a sua faixa de renda mensal?</t>
  </si>
  <si>
    <t>Qual o seu sexo?</t>
  </si>
  <si>
    <t>Você tem filhos?</t>
  </si>
  <si>
    <t>Você gostaria de praticar algum dos esportes e/ou atividades citadas abaixo? Pode marcar até três opções?</t>
  </si>
  <si>
    <t>Quanto tempo por semana você praticaria das atividades citadas na questão anterior?</t>
  </si>
  <si>
    <t>Se houvesse um espaço fechado para prática das atividades esportivas e de lazer mencionadas acima, você estaria interessado em conhecer e utilizar?</t>
  </si>
  <si>
    <t>Que instalações neste espaço seriam mais atrativos para você?</t>
  </si>
  <si>
    <t>Algum dos serviços abaixo seria um diferencial neste espaço?</t>
  </si>
  <si>
    <t>Classifique de acordo com sua preferência como deveriam ser cobradas as opções num centro de atividades indoor?</t>
  </si>
  <si>
    <t>Qual das opções/pacotes você escolheria como sua primeira opção?</t>
  </si>
  <si>
    <t>Você estaria disposto a pagar esses valores pelas a atividade e/ou pacotes abaixo?</t>
  </si>
  <si>
    <t>de 31 a 40 anos</t>
  </si>
  <si>
    <t>acima de 12 salários mínimos</t>
  </si>
  <si>
    <t>Feminino</t>
  </si>
  <si>
    <t>Não.</t>
  </si>
  <si>
    <t>Sky diving (Fluxo de ar ascendente onde o vento anula a força da gravidade com a simulação de uma queda livre)</t>
  </si>
  <si>
    <t>até 2 horas</t>
  </si>
  <si>
    <t>Sim, mas apenas em finais de semana</t>
  </si>
  <si>
    <t>Estacionamento com segurança</t>
  </si>
  <si>
    <t>Cursos para iniciantes</t>
  </si>
  <si>
    <t>Pacote pré-pago</t>
  </si>
  <si>
    <t>Masculino</t>
  </si>
  <si>
    <t>Sky diving (Fluxo de ar ascendente onde o vento anula a força da gravidade com a simulação de uma queda livre), Surf Indoor (Surf praticado em uma piscina com onda artificial)</t>
  </si>
  <si>
    <t>Sim, preferencialmente nas noites durante a semana</t>
  </si>
  <si>
    <t>Estacionamento com segurança, Vestiário com armários para guarda de objetos pessoais., Proximidade a Metro</t>
  </si>
  <si>
    <t>Cobrança individual através de comanda conforme o uso da atividade</t>
  </si>
  <si>
    <t>de 26 a 30 anos</t>
  </si>
  <si>
    <t>de 3 a 6 salários mínimos</t>
  </si>
  <si>
    <t>Sim, mas nenhum com idade acima de 8 anos.</t>
  </si>
  <si>
    <t>Rapel (Descida de estrutura vertical com auxílio de cordas e equipamentos de segurança)</t>
  </si>
  <si>
    <t>Não praticaria</t>
  </si>
  <si>
    <t>Talvez ou apenas esporadicamente.</t>
  </si>
  <si>
    <t>Área verde</t>
  </si>
  <si>
    <t>Mensalidade básica contemplando pacote de atividades com exceção de alguns modelos</t>
  </si>
  <si>
    <t>Rapel (Descida de estrutura vertical com auxílio de cordas e equipamentos de segurança), Sky diving (Fluxo de ar ascendente onde o vento anula a força da gravidade com a simulação de uma queda livre)</t>
  </si>
  <si>
    <t>Estacionamento com segurança, Vestiário com armários para guarda de objetos pessoais.</t>
  </si>
  <si>
    <t>Cursos para iniciantes, Venda de material esportivo, equipamentos e acessórios, Reserva de material e locação de espaço para eventos de grupo e corporativos</t>
  </si>
  <si>
    <t>de 19 a 25 anos</t>
  </si>
  <si>
    <t>de 6 a 9 salários mínimos</t>
  </si>
  <si>
    <t>Skate Half Pipe (Estrutura côncava em forma de "U" revestida em madeira de alta resistência), Surf Indoor (Surf praticado em uma piscina com onda artificial)</t>
  </si>
  <si>
    <t>mais de 4 horas</t>
  </si>
  <si>
    <t>Sim, se fosse mais próximo ao local onde resido</t>
  </si>
  <si>
    <t>Estacionamento com segurança, Equipe de assistência técnica para seus equipamentos esportivos pessoais, Vestiário com armários para guarda de objetos pessoais., Área verde</t>
  </si>
  <si>
    <t>Cursos para iniciantes, Realização de torneios com participação de atletas consagrados, Venda de material esportivo, equipamentos e acessórios, Reserva de material e locação de espaço para eventos de grupo e corporativos, Associação com programa de fidelização e bônus</t>
  </si>
  <si>
    <t>de 2 a 4 horas</t>
  </si>
  <si>
    <t>Estacionamento com segurança, Área verde</t>
  </si>
  <si>
    <t>Realização de torneios com participação de atletas consagrados, Reserva de material e locação de espaço para eventos de grupo e corporativos</t>
  </si>
  <si>
    <t>acima de 40 anos</t>
  </si>
  <si>
    <t>Opção 5 Sim, mas com idade superior a 18 anos.</t>
  </si>
  <si>
    <t>Equipe de assistência técnica para seus equipamentos esportivos pessoais</t>
  </si>
  <si>
    <t>Skate Half Pipe (Estrutura côncava em forma de "U" revestida em madeira de alta resistência), Parede de escalada (Parede vertical com saliências para apoiar mãos e pés durante a escalada), Rapel (Descida de estrutura vertical com auxílio de cordas e equipamentos de segurança), Slack lining (Fita unindo dois pontos fixos  para que caminhe e/ou se pratique manobras ao longo de seu curso), Sky diving (Fluxo de ar ascendente onde o vento anula a força da gravidade com a simulação de uma queda livre), Surf Indoor (Surf praticado em uma piscina com onda artificial)</t>
  </si>
  <si>
    <t>Vestiário com armários para guarda de objetos pessoais., Área verde, Lanchonete</t>
  </si>
  <si>
    <t>Cursos para iniciantes, Realização de torneios com participação de atletas consagrados, Associação com programa de fidelização e bônus</t>
  </si>
  <si>
    <t>Parede de escalada (Parede vertical com saliências para apoiar mãos e pés durante a escalada), Rapel (Descida de estrutura vertical com auxílio de cordas e equipamentos de segurança), Sky diving (Fluxo de ar ascendente onde o vento anula a força da gravidade com a simulação de uma queda livre), Surf Indoor (Surf praticado em uma piscina com onda artificial)</t>
  </si>
  <si>
    <t>Estacionamento com segurança, Espaço para crianças com monitores, Vestiário com armários para guarda de objetos pessoais.</t>
  </si>
  <si>
    <t>Cursos para iniciantes, Realização de torneios com participação de atletas consagrados, Venda de material esportivo, equipamentos e acessórios, Reserva de material e locação de espaço para eventos de grupo e corporativos</t>
  </si>
  <si>
    <t>Sim, e pelo menos um com idade entre 8 e 14 anos.</t>
  </si>
  <si>
    <t>Skate Half Pipe (Estrutura côncava em forma de "U" revestida em madeira de alta resistência), Parede de escalada (Parede vertical com saliências para apoiar mãos e pés durante a escalada), Sky diving (Fluxo de ar ascendente onde o vento anula a força da gravidade com a simulação de uma queda livre)</t>
  </si>
  <si>
    <t>Sim, se fosse mais próximo ao local onde trabalho</t>
  </si>
  <si>
    <t>Estacionamento com segurança, Equipe de assistência técnica para seus equipamentos esportivos pessoais, Vestiário com armários para guarda de objetos pessoais.</t>
  </si>
  <si>
    <t>Cursos para iniciantes, Venda de material esportivo, equipamentos e acessórios, Associação com programa de fidelização e bônus</t>
  </si>
  <si>
    <t>Parede de escalada (Parede vertical com saliências para apoiar mãos e pés durante a escalada), Rapel (Descida de estrutura vertical com auxílio de cordas e equipamentos de segurança), Sky diving (Fluxo de ar ascendente onde o vento anula a força da gravidade com a simulação de uma queda livre)</t>
  </si>
  <si>
    <t>Cursos para iniciantes, Associação com programa de fidelização e bônus</t>
  </si>
  <si>
    <t>Parede de escalada (Parede vertical com saliências para apoiar mãos e pés durante a escalada), Rapel (Descida de estrutura vertical com auxílio de cordas e equipamentos de segurança), Surf Indoor (Surf praticado em uma piscina com onda artificial)</t>
  </si>
  <si>
    <t>Vestiário com armários para guarda de objetos pessoais.</t>
  </si>
  <si>
    <t>Venda de material esportivo, equipamentos e acessórios</t>
  </si>
  <si>
    <t>Parede de escalada (Parede vertical com saliências para apoiar mãos e pés durante a escalada), Sky diving (Fluxo de ar ascendente onde o vento anula a força da gravidade com a simulação de uma queda livre), Surf Indoor (Surf praticado em uma piscina com onda artificial)</t>
  </si>
  <si>
    <t>Cursos para iniciantes, Venda de material esportivo, equipamentos e acessórios, Reserva de material e locação de espaço para eventos de grupo e corporativos, Associação com programa de fidelização e bônus</t>
  </si>
  <si>
    <t>Skate Half Pipe (Estrutura côncava em forma de "U" revestida em madeira de alta resistência), Parede de escalada (Parede vertical com saliências para apoiar mãos e pés durante a escalada), Rapel (Descida de estrutura vertical com auxílio de cordas e equipamentos de segurança), Sky diving (Fluxo de ar ascendente onde o vento anula a força da gravidade com a simulação de uma queda livre)</t>
  </si>
  <si>
    <t>Equipe de assistência técnica para seus equipamentos esportivos pessoais, Vestiário com armários para guarda de objetos pessoais., Instrutores e equipamentos de segurança</t>
  </si>
  <si>
    <t>Skydiving (Fluxo de ar ascendente onde o vento anula a força da gravidade com a simulação de uma queda livre), Surf Indoor (Surf praticado em uma piscina com onda artificial)</t>
  </si>
  <si>
    <t>Cursos para iniciantes, Venda de material esportivo, equipamentos e acessórios</t>
  </si>
  <si>
    <t>Nenhuma das anteriores</t>
  </si>
  <si>
    <t>até 3 salários mínimos</t>
  </si>
  <si>
    <t>Parede de escalada (Parede vertical com saliências para apoiar mãos e pés durante a escalada), Slacklining (Fita unindo dois pontos fixos  para que caminhe e/ou se pratique manobras ao longo de seu curso), Skydiving (Fluxo de ar ascendente onde o vento anula a força da gravidade com a simulação de uma queda livre)</t>
  </si>
  <si>
    <t>Associação com programa de fidelização e bônus</t>
  </si>
  <si>
    <t>Diária Extremeland (Skate, Rapel, Escalada, Slackline) R$ 60,00</t>
  </si>
  <si>
    <t>Skydiving (Fluxo de ar ascendente onde o vento anula a força da gravidade com a simulação de uma queda livre), Marque essa opção também caso nunca tenha ouvido falar dessas atividades.</t>
  </si>
  <si>
    <t>Estacionamento com segurança, Equipe de assistência técnica para seus equipamentos esportivos pessoais</t>
  </si>
  <si>
    <t>Seção de Skydiving (R$ 85,00)</t>
  </si>
  <si>
    <t>Seção de Skydiving (R$ 85,00), Seção de Surf Indoor (R$ 100,00)</t>
  </si>
  <si>
    <t>Skate Half Pipe (Estrutura côncava em forma de "U" revestida em madeira de alta resistência), Parede de escalada (Parede vertical com saliências para apoiar mãos e pés durante a escalada), Rapel (Descida de estrutura vertical com auxílio de cordas e equipamentos de segurança), Slacklining (Fita unindo dois pontos fixos  para que caminhe e/ou se pratique manobras ao longo de seu curso), Skydiving (Fluxo de ar ascendente onde o vento anula a força da gravidade com a simulação de uma queda livre), Surf Indoor (Surf praticado em uma piscina com onda artificial)</t>
  </si>
  <si>
    <t>Equipe de assistência técnica para seus equipamentos esportivos pessoais, Vestiário com armários para guarda de objetos pessoais., Área verde</t>
  </si>
  <si>
    <t>Cursos para iniciantes, Realização de torneios com participação de atletas consagrados, Reserva de material e locação de espaço para eventos de grupo e corporativos, Associação com programa de fidelização e bônus</t>
  </si>
  <si>
    <t>Diária Extremeland (Skate, Rapel, Escalada, Slackline) R$ 60,00, Seção de Skydiving (R$ 85,00), Diária Extremeland + 1 Seção de Skydiving + 1 Seção de Surf Indoor livre (R$ 150,00)</t>
  </si>
  <si>
    <t>Slacklining (Fita unindo dois pontos fixos  para que caminhe e/ou se pratique manobras ao longo de seu curso)</t>
  </si>
  <si>
    <t>Skate Half Pipe (Estrutura côncava em forma de "U" revestida em madeira de alta resistência), Parede de escalada (Parede vertical com saliências para apoiar mãos e pés durante a escalada), Rapel (Descida de estrutura vertical com auxílio de cordas e equipamentos de segurança), Slacklining (Fita unindo dois pontos fixos  para que caminhe e/ou se pratique manobras ao longo de seu curso), Skydiving (Fluxo de ar ascendente onde o vento anula a força da gravidade com a simulação de uma queda livre)</t>
  </si>
  <si>
    <t>Diária Extremeland (Skate, Rapel, Escalada, Slackline) R$ 60,00, Seção de Skydiving (R$ 85,00)</t>
  </si>
  <si>
    <t>Rapel (Descida de estrutura vertical com auxílio de cordas e equipamentos de segurança), Skydiving (Fluxo de ar ascendente onde o vento anula a força da gravidade com a simulação de uma queda livre), Surf Indoor (Surf praticado em uma piscina com onda artificial)</t>
  </si>
  <si>
    <t>Surf Indoor (Surf praticado em uma piscina com onda artificial)</t>
  </si>
  <si>
    <t>Não praticaria em nenhuma situação.</t>
  </si>
  <si>
    <t>Equipe de assistência técnica para seus equipamentos esportivos pessoais, Vestiário com armários para guarda de objetos pessoais.</t>
  </si>
  <si>
    <t>Sim, e pelo menos um com idade entre 14 e 18 anos.</t>
  </si>
  <si>
    <t>Reserva de material e locação de espaço para eventos de grupo e corporativos</t>
  </si>
  <si>
    <t>Marque essa opção também caso nunca tenha ouvido falar dessas atividades.</t>
  </si>
  <si>
    <t>Equipe de assistência técnica para seus equipamentos esportivos pessoais, Área verde</t>
  </si>
  <si>
    <t>Diária Extremeland (Skate, Rapel, Escalada, Slackline) R$ 60,00, Seção de Skydiving (R$ 85,00), Seção de Surf Indoor (R$ 100,00)</t>
  </si>
  <si>
    <t>Skate Half Pipe (Estrutura côncava em forma de "U" revestida em madeira de alta resistência)</t>
  </si>
  <si>
    <t>Diária livre (R$ 250,00)</t>
  </si>
  <si>
    <t>de 15 a 18 anos</t>
  </si>
  <si>
    <t>Skydiving (Fluxo de ar ascendente onde o vento anula a força da gravidade com a simulação de uma queda livre)</t>
  </si>
  <si>
    <t>Metrô e ponto perto</t>
  </si>
  <si>
    <t>Diária Extremeland + 1 Seção de Skydiving + 1 Seção de Surf Indoor livre (R$ 150,00)</t>
  </si>
  <si>
    <t>Estacionamento com segurança, Equipe de assistência técnica para seus equipamentos esportivos pessoais, Vestiário com armários para guarda de objetos pessoais., Ambulatorio</t>
  </si>
  <si>
    <t>Parede de escalada (Parede vertical com saliências para apoiar mãos e pés durante a escalada)</t>
  </si>
  <si>
    <t>Estacionamento com segurança, Espaço para crianças com monitores, Equipe de assistência técnica para seus equipamentos esportivos pessoais</t>
  </si>
  <si>
    <t>Cursos para iniciantes, Realização de torneios com participação de atletas consagrados</t>
  </si>
  <si>
    <t>Skate Half Pipe (Estrutura côncava em forma de "U" revestida em madeira de alta resistência), Skydiving (Fluxo de ar ascendente onde o vento anula a força da gravidade com a simulação de uma queda livre)</t>
  </si>
  <si>
    <t>Rapel (Descida de estrutura vertical com auxílio de cordas e equipamentos de segurança), Skydiving (Fluxo de ar ascendente onde o vento anula a força da gravidade com a simulação de uma queda livre)</t>
  </si>
  <si>
    <t>Parede de escalada (Parede vertical com saliências para apoiar mãos e pés durante a escalada), Rapel (Descida de estrutura vertical com auxílio de cordas e equipamentos de segurança), Skydiving (Fluxo de ar ascendente onde o vento anula a força da gravidade com a simulação de uma queda livre), Surf Indoor (Surf praticado em uma piscina com onda artificial)</t>
  </si>
  <si>
    <t>Parede de escalada (Parede vertical com saliências para apoiar mãos e pés durante a escalada), Rapel (Descida de estrutura vertical com auxílio de cordas e equipamentos de segurança), Slacklining (Fita unindo dois pontos fixos  para que caminhe e/ou se pratique manobras ao longo de seu curso), Skydiving (Fluxo de ar ascendente onde o vento anula a força da gravidade com a simulação de uma queda livre), Surf Indoor (Surf praticado em uma piscina com onda artificial)</t>
  </si>
  <si>
    <t>Estacionamento com segurança, Equipe de assistência técnica para seus equipamentos esportivos pessoais, Área verde</t>
  </si>
  <si>
    <t>Skate Half Pipe (Estrutura côncava em forma de "U" revestida em madeira de alta resistência), Rapel (Descida de estrutura vertical com auxílio de cordas e equipamentos de segurança), Surf Indoor (Surf praticado em uma piscina com onda artificial)</t>
  </si>
  <si>
    <t>Espaço para crianças com monitores, Equipe de assistência técnica para seus equipamentos esportivos pessoais</t>
  </si>
  <si>
    <t>não praticaria</t>
  </si>
  <si>
    <t>Parede de escalada (Parede vertical com saliências para apoiar mãos e pés durante a escalada), Skydiving (Fluxo de ar ascendente onde o vento anula a força da gravidade com a simulação de uma queda livre), Surf Indoor (Surf praticado em uma piscina com onda artificial)</t>
  </si>
  <si>
    <t>Cursos para iniciantes, Reserva de material e locação de espaço para eventos de grupo e corporativos, Associação com programa de fidelização e bônus</t>
  </si>
  <si>
    <t>Cursos para iniciantes, Reserva de material e locação de espaço para eventos de grupo e corporativos</t>
  </si>
  <si>
    <t>Parede de escalada (Parede vertical com saliências para apoiar mãos e pés durante a escalada), Rapel (Descida de estrutura vertical com auxílio de cordas e equipamentos de segurança), Skydiving (Fluxo de ar ascendente onde o vento anula a força da gravidade com a simulação de uma queda livre)</t>
  </si>
  <si>
    <t>Skate Half Pipe (Estrutura côncava em forma de "U" revestida em madeira de alta resistência), Parede de escalada (Parede vertical com saliências para apoiar mãos e pés durante a escalada), Rapel (Descida de estrutura vertical com auxílio de cordas e equipamentos de segurança)</t>
  </si>
  <si>
    <t>Parede de escalada (Parede vertical com saliências para apoiar mãos e pés durante a escalada), Rapel (Descida de estrutura vertical com auxílio de cordas e equipamentos de segurança)</t>
  </si>
  <si>
    <t>Cursos para iniciantes, aluguel de equipamentos</t>
  </si>
  <si>
    <t>Espaço para crianças com monitores</t>
  </si>
  <si>
    <t>Skate Half Pipe (Estrutura côncava em forma de "U" revestida em madeira de alta resistência), Slacklining (Fita unindo dois pontos fixos  para que caminhe e/ou se pratique manobras ao longo de seu curso)</t>
  </si>
  <si>
    <t>Parede de escalada (Parede vertical com saliências para apoiar mãos e pés durante a escalada), Skydiving (Fluxo de ar ascendente onde o vento anula a força da gravidade com a simulação de uma queda livre)</t>
  </si>
  <si>
    <t>Realização de torneios com participação de atletas consagrados</t>
  </si>
  <si>
    <t>Seção de Surf Indoor (R$ 100,00), Diária Extremeland + 1 Seção de Skydiving + 1 Seção de Surf Indoor livre (R$ 150,00)</t>
  </si>
  <si>
    <t>Cursos para iniciantes, Realização de torneios com participação de atletas consagrados, Venda de material esportivo, equipamentos e acessórios</t>
  </si>
  <si>
    <t>Seção de Skydiving (R$ 85,00), Diária Extremeland + 1 Seção de Skydiving + 1 Seção de Surf Indoor livre (R$ 150,00)</t>
  </si>
  <si>
    <t>Rapel (Descida de estrutura vertical com auxílio de cordas e equipamentos de segurança), Surf Indoor (Surf praticado em uma piscina com onda artificial)</t>
  </si>
  <si>
    <t>Estacionamento com segurança, Espaço para crianças com monitores, Área verde</t>
  </si>
  <si>
    <t>Seção de Surf Indoor (R$ 100,00)</t>
  </si>
  <si>
    <t>Espaço para crianças com monitores, Vestiário com armários para guarda de objetos pessoais.</t>
  </si>
  <si>
    <t>Skate Half Pipe (Estrutura côncava em forma de "U" revestida em madeira de alta resistência), Rapel (Descida de estrutura vertical com auxílio de cordas e equipamentos de segurança), Slacklining (Fita unindo dois pontos fixos  para que caminhe e/ou se pratique manobras ao longo de seu curso)</t>
  </si>
  <si>
    <t>Parede de escalada (Parede vertical com saliências para apoiar mãos e pés durante a escalada), Slacklining (Fita unindo dois pontos fixos  para que caminhe e/ou se pratique manobras ao longo de seu curso)</t>
  </si>
  <si>
    <t>Parede de escalada (Parede vertical com saliências para apoiar mãos e pés durante a escalada), Rapel (Descida de estrutura vertical com auxílio de cordas e equipamentos de segurança), Slacklining (Fita unindo dois pontos fixos  para que caminhe e/ou se pratique manobras ao longo de seu curso), Surf Indoor (Surf praticado em uma piscina com onda artificial)</t>
  </si>
  <si>
    <t>Diária Extremeland (Skate, Rapel, Escalada, Slackline) R$ 60,00, Seção de Surf Indoor (R$ 100,00), Diária Extremeland + 1 Seção de Skydiving + 1 Seção de Surf Indoor livre (R$ 150,00)</t>
  </si>
  <si>
    <t>Estacionamento com segurança, Equipe de assistência técnica para seus equipamentos esportivos pessoais, Vestiário com armários para guarda de objetos pessoais., Instrutores e equipamentos de segurança</t>
  </si>
  <si>
    <t>Estacionamento com segurança, Vestiário com armários para guarda de objetos pessoais., Área verde</t>
  </si>
  <si>
    <t>Skate Half Pipe (Estrutura côncava em forma de "U" revestida em madeira de alta resistência), Parede de escalada (Parede vertical com saliências para apoiar mãos e pés durante a escalada), Skydiving (Fluxo de ar ascendente onde o vento anula a força da gravidade com a simulação de uma queda livre), Surf Indoor (Surf praticado em uma piscina com onda artificial)</t>
  </si>
  <si>
    <t>Reserva de material e locação de espaço para eventos de grupo e corporativos, Associação com programa de fidelização e bônus</t>
  </si>
  <si>
    <t>Diária R$35,00 mensalidade 150,00</t>
  </si>
  <si>
    <t>Skate Half Pipe (Estrutura côncava em forma de "U" revestida em madeira de alta resistência), Skydiving (Fluxo de ar ascendente onde o vento anula a força da gravidade com a simulação de uma queda livre), Surf Indoor (Surf praticado em uma piscina com onda artificial)</t>
  </si>
  <si>
    <t>Diária Extremeland (Skate, Rapel, Escalada, Slackline) R$ 60,00, Seção de Skydiving (R$ 85,00), Diária R$35,00 mensalidade 150,00</t>
  </si>
  <si>
    <t>alguma em que eu pudesse pagar apenas pela escalada e slackline</t>
  </si>
  <si>
    <t>Diária Extremeland (Skate, Rapel, Escalada, Slackline) R$ 60,00, Seção de Surf Indoor (R$ 100,00)</t>
  </si>
  <si>
    <t>Realização de torneios com participação de atletas consagrados, Venda de material esportivo, equipamentos e acessórios</t>
  </si>
  <si>
    <t>Slacklining (Fita unindo dois pontos fixos  para que caminhe e/ou se pratique manobras ao longo de seu curso), Skydiving (Fluxo de ar ascendente onde o vento anula a força da gravidade com a simulação de uma queda livre), Surf Indoor (Surf praticado em uma piscina com onda artificial)</t>
  </si>
  <si>
    <t>Rapel (Descida de estrutura vertical com auxílio de cordas e equipamentos de segurança), Slacklining (Fita unindo dois pontos fixos  para que caminhe e/ou se pratique manobras ao longo de seu curso), Skydiving (Fluxo de ar ascendente onde o vento anula a força da gravidade com a simulação de uma queda livre)</t>
  </si>
  <si>
    <t>Diária Extremeland (Skate, Rapel, Escalada, Slackline) R$ 60,00, Diária Extremeland + 1 Seção de Skydiving + 1 Seção de Surf Indoor livre (R$ 150,00)</t>
  </si>
  <si>
    <t>Cursos para iniciantes, Realização de torneios com participação de atletas consagrados, Venda de material esportivo, equipamentos e acessórios, Reserva de material e locação de espaço para eventos de grupo e corporativos, Associação com programa de fidelização e bônus, Paintball. Faço parte de time, tenho trocentos amigos que gostam, mas todo campo é longe de SP. Se for bom está quase em outro DDD.</t>
  </si>
  <si>
    <t>Espaço para crianças com monitores, Vestiário com armários para guarda de objetos pessoais., Área verde, Lanchonete</t>
  </si>
  <si>
    <t>Equipe de assistência técnica para seus equipamentos esportivos pessoais, Vestiário com armários para guarda de objetos pessoais., Área verde, Ducha</t>
  </si>
  <si>
    <t>Estacionamento com segurança, Equipe de assistência técnica para seus equipamentos esportivos pessoais, Vestiário com armários para guarda de objetos pessoais., lanchonete</t>
  </si>
  <si>
    <t>Estacionamento com segurança, Espaço para crianças com monitores, Equipe de assistência técnica para seus equipamentos esportivos pessoais, Vestiário com armários para guarda de objetos pessoais., Área verde</t>
  </si>
  <si>
    <t>Espaço para crianças com monitores, Vestiário com armários para guarda de objetos pessoais., Área verde</t>
  </si>
  <si>
    <t>Diária restrita a uma atividade qualquer (até R$ 75,00)</t>
  </si>
  <si>
    <t xml:space="preserve"> Surf Indoor (Surf praticado em uma piscina com onda artificial)</t>
  </si>
  <si>
    <t xml:space="preserve"> Sky diving (Fluxo de ar ascendente onde o vento anula a força da gravidade com a simulação de uma queda livre)</t>
  </si>
  <si>
    <t xml:space="preserve"> Parede de escalada (Parede vertical com saliências para apoiar mãos e pés durante a escalada)</t>
  </si>
  <si>
    <t xml:space="preserve"> Rapel (Descida de estrutura vertical com auxílio de cordas e equipamentos de segurança)</t>
  </si>
  <si>
    <t xml:space="preserve"> Slack lining (Fita unindo dois pontos fixos  para que caminhe e/ou se pratique manobras ao longo de seu curso)</t>
  </si>
  <si>
    <t xml:space="preserve"> Slacklining (Fita unindo dois pontos fixos  para que caminhe e/ou se pratique manobras ao longo de seu curso)</t>
  </si>
  <si>
    <t xml:space="preserve"> Skydiving (Fluxo de ar ascendente onde o vento anula a força da gravidade com a simulação de uma queda livre)</t>
  </si>
  <si>
    <t xml:space="preserve"> Marque essa opção também caso nunca tenha ouvido falar dessas atividades.</t>
  </si>
  <si>
    <t>Escolhas</t>
  </si>
  <si>
    <t>após 5 anos.</t>
  </si>
  <si>
    <t>equivale à máxima exposição do caixa (mês 12). O primeiro fluxo de caixa acumulado positivo ocorre em aproximadamente 3 anos (mês 35).</t>
  </si>
  <si>
    <t>Estacionamento Vertical</t>
  </si>
  <si>
    <t>Administrador</t>
  </si>
  <si>
    <t>Auxiliar administrativo</t>
  </si>
  <si>
    <t>Salários - Reajuste Annual</t>
  </si>
  <si>
    <t>Encargos trabalhistas</t>
  </si>
  <si>
    <t>Receita mensalista</t>
  </si>
  <si>
    <t>Receita avulsa</t>
  </si>
  <si>
    <t>Funcionamento</t>
  </si>
  <si>
    <t>24 h</t>
  </si>
  <si>
    <t>Número de Vagas</t>
  </si>
  <si>
    <t>Horas/dia Avulso/vaga</t>
  </si>
  <si>
    <t>% Reajuste</t>
  </si>
  <si>
    <t>Preços Mensais</t>
  </si>
  <si>
    <t>Diurno por 12 horas</t>
  </si>
  <si>
    <t>Integral</t>
  </si>
  <si>
    <t>Preços Avulsos</t>
  </si>
  <si>
    <t>1 hora</t>
  </si>
  <si>
    <t>Demais horas</t>
  </si>
  <si>
    <t>Diária por 12 horas</t>
  </si>
  <si>
    <t>Utilização da capacidade</t>
  </si>
  <si>
    <t>Receita Bruta Total</t>
  </si>
  <si>
    <t>RB Total Mensalistas</t>
  </si>
  <si>
    <t>% Diurno por 12 horas</t>
  </si>
  <si>
    <t>% Integral</t>
  </si>
  <si>
    <t>RB Total Avulsos</t>
  </si>
  <si>
    <t>% Total</t>
  </si>
  <si>
    <t>n Vagas mensalistas</t>
  </si>
  <si>
    <t>% vagas avulso</t>
  </si>
  <si>
    <t>n de Vagas</t>
  </si>
  <si>
    <t>n vagas avulso</t>
  </si>
  <si>
    <t>Horas/dia Avulso</t>
  </si>
  <si>
    <t>Total Hora Vagas</t>
  </si>
  <si>
    <t>Valor gasto hora/carro</t>
  </si>
  <si>
    <t>Hora</t>
  </si>
  <si>
    <t>Horas utilizadas</t>
  </si>
  <si>
    <t>Ticket Médio por hora</t>
  </si>
  <si>
    <t>Receita Bruta Diária</t>
  </si>
  <si>
    <t>IPTU</t>
  </si>
  <si>
    <t>Custos do Imóvel - Reajuste Annual</t>
  </si>
  <si>
    <t>Contabilidade</t>
  </si>
  <si>
    <t>Montagem</t>
  </si>
  <si>
    <t>Website</t>
  </si>
  <si>
    <t>Containers (R$4000 cada)</t>
  </si>
  <si>
    <t>Sistema automatizado da Skyline (3000 euros/ vaga - euro 3,2, custo de impostação e frete 25%)</t>
  </si>
  <si>
    <t>Gerador e instalação</t>
  </si>
  <si>
    <t>Diversos</t>
  </si>
  <si>
    <t>Investimentos - Equipamentos e Infra-Estrutura</t>
  </si>
  <si>
    <t>Investimentos</t>
  </si>
  <si>
    <t>Energia Elétrica</t>
  </si>
  <si>
    <t>Limpeza</t>
  </si>
  <si>
    <t>Manutenção</t>
  </si>
  <si>
    <t>Segurança</t>
  </si>
  <si>
    <t>Telefone e Internet</t>
  </si>
  <si>
    <t>Água</t>
  </si>
  <si>
    <t>Material de Escritório</t>
  </si>
  <si>
    <t>Acessoria Jurídica</t>
  </si>
  <si>
    <t>Seguro</t>
  </si>
  <si>
    <t>Marketing</t>
  </si>
  <si>
    <t>% das vagas AVULSO</t>
  </si>
  <si>
    <t>% das vagas MENSALISTAS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</si>
</sst>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_-;\-* #,##0.00_-;_-* &quot;-&quot;??_-;_-@_-"/>
    <numFmt numFmtId="164" formatCode="_(* #,##0_);_(* \(#,##0\);_(* &quot;-&quot;_);_(@_)"/>
    <numFmt numFmtId="165" formatCode="_(* #,##0.00_);_(* \(#,##0.00\);_(* &quot;-&quot;??_);_(@_)"/>
    <numFmt numFmtId="166" formatCode="_(&quot;$&quot;* #,##0.00_);_(&quot;$&quot;* \(#,##0.00\);_(&quot;$&quot;* &quot;-&quot;??_);_(@_)"/>
    <numFmt numFmtId="167" formatCode="_(&quot;R$ &quot;* #,##0.00_);_(&quot;R$ &quot;* \(#,##0.00\);_(&quot;R$ &quot;* &quot;-&quot;??_);_(@_)"/>
    <numFmt numFmtId="168" formatCode="_-* #,##0_-;\-* #,##0_-;_-* &quot;-&quot;??_-;_-@_-"/>
    <numFmt numFmtId="169" formatCode="_(* #,##0_);_(* \(#,##0\);_(* &quot;-&quot;??_);_(@_)"/>
    <numFmt numFmtId="170" formatCode="m/d/yyyy\ h:mm:ss;@"/>
    <numFmt numFmtId="171" formatCode="0.0%"/>
  </numFmts>
  <fonts count="19"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color indexed="8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rgb="FF000000"/>
      <name val="Arial"/>
      <family val="2"/>
    </font>
    <font>
      <u/>
      <sz val="11"/>
      <color theme="10"/>
      <name val="Calibri"/>
      <family val="2"/>
    </font>
    <font>
      <u/>
      <sz val="11"/>
      <color theme="11"/>
      <name val="Calibri"/>
      <family val="2"/>
    </font>
    <font>
      <b/>
      <sz val="11"/>
      <color theme="0"/>
      <name val="Calibri"/>
    </font>
    <font>
      <sz val="11"/>
      <name val="Calibri"/>
    </font>
    <font>
      <b/>
      <sz val="11"/>
      <name val="Calibri"/>
    </font>
    <font>
      <sz val="11"/>
      <color indexed="9"/>
      <name val="Calibri"/>
    </font>
    <font>
      <b/>
      <sz val="11"/>
      <color indexed="12"/>
      <name val="Calibri"/>
    </font>
    <font>
      <b/>
      <sz val="11"/>
      <color indexed="18"/>
      <name val="Calibri"/>
    </font>
    <font>
      <sz val="11"/>
      <color theme="0"/>
      <name val="Calibri"/>
    </font>
    <font>
      <sz val="11"/>
      <color indexed="18"/>
      <name val="Calibri"/>
    </font>
    <font>
      <i/>
      <u/>
      <sz val="11"/>
      <name val="Calibri"/>
    </font>
    <font>
      <b/>
      <sz val="11"/>
      <color indexed="10"/>
      <name val="Calibri"/>
    </font>
  </fonts>
  <fills count="1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-0.249977111117893"/>
        <bgColor indexed="64"/>
      </patternFill>
    </fill>
  </fills>
  <borders count="41">
    <border>
      <left/>
      <right/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ck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auto="1"/>
      </left>
      <right/>
      <top/>
      <bottom style="thin">
        <color theme="0"/>
      </bottom>
      <diagonal/>
    </border>
  </borders>
  <cellStyleXfs count="120">
    <xf numFmtId="0" fontId="0" fillId="0" borderId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232">
    <xf numFmtId="0" fontId="0" fillId="0" borderId="0" xfId="0"/>
    <xf numFmtId="165" fontId="0" fillId="0" borderId="5" xfId="1" applyFont="1" applyBorder="1"/>
    <xf numFmtId="165" fontId="3" fillId="0" borderId="0" xfId="1" applyFont="1" applyFill="1" applyBorder="1"/>
    <xf numFmtId="0" fontId="3" fillId="0" borderId="0" xfId="0" applyFont="1" applyFill="1"/>
    <xf numFmtId="0" fontId="3" fillId="0" borderId="0" xfId="0" applyFont="1" applyFill="1" applyBorder="1"/>
    <xf numFmtId="0" fontId="0" fillId="0" borderId="0" xfId="0" applyFont="1"/>
    <xf numFmtId="0" fontId="0" fillId="0" borderId="0" xfId="0" applyFont="1" applyFill="1" applyBorder="1"/>
    <xf numFmtId="0" fontId="0" fillId="0" borderId="0" xfId="0" applyFont="1" applyFill="1"/>
    <xf numFmtId="0" fontId="0" fillId="0" borderId="15" xfId="0" applyFont="1" applyBorder="1"/>
    <xf numFmtId="0" fontId="0" fillId="0" borderId="5" xfId="0" applyFont="1" applyBorder="1"/>
    <xf numFmtId="0" fontId="0" fillId="0" borderId="0" xfId="0" applyFont="1" applyBorder="1"/>
    <xf numFmtId="0" fontId="0" fillId="0" borderId="0" xfId="0" applyFont="1" applyAlignment="1">
      <alignment horizontal="left"/>
    </xf>
    <xf numFmtId="165" fontId="0" fillId="0" borderId="0" xfId="0" applyNumberFormat="1" applyFont="1"/>
    <xf numFmtId="0" fontId="0" fillId="0" borderId="0" xfId="0" applyAlignment="1">
      <alignment wrapText="1"/>
    </xf>
    <xf numFmtId="0" fontId="6" fillId="7" borderId="31" xfId="0" applyFont="1" applyFill="1" applyBorder="1" applyAlignment="1">
      <alignment horizontal="center" shrinkToFit="1"/>
    </xf>
    <xf numFmtId="0" fontId="6" fillId="7" borderId="32" xfId="0" applyFont="1" applyFill="1" applyBorder="1" applyAlignment="1">
      <alignment horizontal="center" shrinkToFit="1"/>
    </xf>
    <xf numFmtId="0" fontId="6" fillId="7" borderId="33" xfId="0" applyFont="1" applyFill="1" applyBorder="1" applyAlignment="1">
      <alignment horizontal="center" shrinkToFit="1"/>
    </xf>
    <xf numFmtId="170" fontId="0" fillId="6" borderId="34" xfId="0" applyNumberFormat="1" applyFill="1" applyBorder="1" applyAlignment="1">
      <alignment shrinkToFit="1"/>
    </xf>
    <xf numFmtId="0" fontId="0" fillId="6" borderId="35" xfId="0" applyFill="1" applyBorder="1" applyAlignment="1">
      <alignment shrinkToFit="1"/>
    </xf>
    <xf numFmtId="0" fontId="0" fillId="6" borderId="36" xfId="0" applyFill="1" applyBorder="1" applyAlignment="1">
      <alignment shrinkToFit="1"/>
    </xf>
    <xf numFmtId="170" fontId="0" fillId="6" borderId="37" xfId="0" applyNumberFormat="1" applyFill="1" applyBorder="1" applyAlignment="1">
      <alignment shrinkToFit="1"/>
    </xf>
    <xf numFmtId="0" fontId="0" fillId="6" borderId="38" xfId="0" applyFill="1" applyBorder="1" applyAlignment="1">
      <alignment shrinkToFit="1"/>
    </xf>
    <xf numFmtId="0" fontId="0" fillId="6" borderId="39" xfId="0" applyFill="1" applyBorder="1" applyAlignment="1">
      <alignment shrinkToFit="1"/>
    </xf>
    <xf numFmtId="0" fontId="0" fillId="6" borderId="35" xfId="0" applyFill="1" applyBorder="1" applyAlignment="1">
      <alignment horizontal="left"/>
    </xf>
    <xf numFmtId="0" fontId="0" fillId="0" borderId="35" xfId="0" applyBorder="1"/>
    <xf numFmtId="0" fontId="0" fillId="6" borderId="0" xfId="0" applyFill="1" applyBorder="1" applyAlignment="1">
      <alignment horizontal="left"/>
    </xf>
    <xf numFmtId="0" fontId="0" fillId="0" borderId="38" xfId="0" applyBorder="1"/>
    <xf numFmtId="9" fontId="0" fillId="0" borderId="35" xfId="0" applyNumberFormat="1" applyBorder="1"/>
    <xf numFmtId="0" fontId="0" fillId="0" borderId="0" xfId="0" applyBorder="1"/>
    <xf numFmtId="0" fontId="10" fillId="0" borderId="0" xfId="0" applyFont="1"/>
    <xf numFmtId="0" fontId="10" fillId="0" borderId="0" xfId="0" applyFont="1" applyFill="1"/>
    <xf numFmtId="0" fontId="10" fillId="0" borderId="0" xfId="0" applyFont="1" applyFill="1" applyBorder="1"/>
    <xf numFmtId="0" fontId="11" fillId="0" borderId="0" xfId="0" applyFont="1" applyBorder="1"/>
    <xf numFmtId="0" fontId="11" fillId="0" borderId="0" xfId="0" applyFont="1"/>
    <xf numFmtId="0" fontId="10" fillId="0" borderId="0" xfId="4" applyFont="1"/>
    <xf numFmtId="0" fontId="10" fillId="0" borderId="0" xfId="4" applyFont="1" applyFill="1"/>
    <xf numFmtId="0" fontId="10" fillId="0" borderId="0" xfId="4" applyFont="1" applyFill="1" applyBorder="1"/>
    <xf numFmtId="0" fontId="11" fillId="0" borderId="0" xfId="0" applyFont="1" applyFill="1" applyBorder="1" applyAlignment="1">
      <alignment horizontal="center" vertical="center"/>
    </xf>
    <xf numFmtId="0" fontId="3" fillId="0" borderId="0" xfId="0" applyFont="1" applyBorder="1"/>
    <xf numFmtId="4" fontId="10" fillId="0" borderId="0" xfId="0" applyNumberFormat="1" applyFont="1" applyFill="1" applyBorder="1" applyAlignment="1">
      <alignment horizontal="center" vertical="center"/>
    </xf>
    <xf numFmtId="4" fontId="0" fillId="0" borderId="0" xfId="0" applyNumberFormat="1" applyFont="1" applyFill="1" applyBorder="1"/>
    <xf numFmtId="4" fontId="0" fillId="4" borderId="5" xfId="0" applyNumberFormat="1" applyFont="1" applyFill="1" applyBorder="1" applyAlignment="1">
      <alignment horizontal="left"/>
    </xf>
    <xf numFmtId="4" fontId="0" fillId="0" borderId="0" xfId="0" applyNumberFormat="1" applyFont="1" applyFill="1"/>
    <xf numFmtId="4" fontId="0" fillId="3" borderId="0" xfId="0" applyNumberFormat="1" applyFont="1" applyFill="1"/>
    <xf numFmtId="4" fontId="10" fillId="4" borderId="5" xfId="0" applyNumberFormat="1" applyFont="1" applyFill="1" applyBorder="1" applyAlignment="1">
      <alignment horizontal="left"/>
    </xf>
    <xf numFmtId="4" fontId="0" fillId="0" borderId="0" xfId="0" applyNumberFormat="1" applyFont="1"/>
    <xf numFmtId="167" fontId="3" fillId="0" borderId="0" xfId="0" applyNumberFormat="1" applyFont="1" applyFill="1"/>
    <xf numFmtId="0" fontId="3" fillId="3" borderId="0" xfId="0" applyFont="1" applyFill="1"/>
    <xf numFmtId="9" fontId="0" fillId="0" borderId="0" xfId="0" applyNumberFormat="1" applyFont="1"/>
    <xf numFmtId="0" fontId="9" fillId="5" borderId="28" xfId="0" applyFont="1" applyFill="1" applyBorder="1" applyAlignment="1">
      <alignment horizontal="left"/>
    </xf>
    <xf numFmtId="0" fontId="3" fillId="2" borderId="0" xfId="0" applyFont="1" applyFill="1"/>
    <xf numFmtId="4" fontId="0" fillId="4" borderId="5" xfId="0" applyNumberFormat="1" applyFont="1" applyFill="1" applyBorder="1" applyAlignment="1"/>
    <xf numFmtId="0" fontId="11" fillId="4" borderId="5" xfId="0" applyFont="1" applyFill="1" applyBorder="1" applyAlignment="1">
      <alignment horizontal="left"/>
    </xf>
    <xf numFmtId="0" fontId="10" fillId="4" borderId="5" xfId="0" applyFont="1" applyFill="1" applyBorder="1" applyAlignment="1">
      <alignment horizontal="left"/>
    </xf>
    <xf numFmtId="0" fontId="9" fillId="5" borderId="5" xfId="0" applyFont="1" applyFill="1" applyBorder="1"/>
    <xf numFmtId="167" fontId="0" fillId="0" borderId="0" xfId="0" applyNumberFormat="1" applyFont="1"/>
    <xf numFmtId="167" fontId="3" fillId="0" borderId="0" xfId="0" applyNumberFormat="1" applyFont="1" applyFill="1" applyBorder="1" applyAlignment="1">
      <alignment horizontal="right"/>
    </xf>
    <xf numFmtId="0" fontId="0" fillId="0" borderId="0" xfId="0" applyFont="1" applyAlignment="1">
      <alignment horizontal="right"/>
    </xf>
    <xf numFmtId="0" fontId="0" fillId="0" borderId="0" xfId="0" applyFont="1" applyFill="1" applyAlignment="1">
      <alignment horizontal="right"/>
    </xf>
    <xf numFmtId="167" fontId="3" fillId="0" borderId="0" xfId="0" applyNumberFormat="1" applyFont="1" applyFill="1" applyAlignment="1">
      <alignment horizontal="right"/>
    </xf>
    <xf numFmtId="0" fontId="9" fillId="5" borderId="5" xfId="0" applyFont="1" applyFill="1" applyBorder="1" applyAlignment="1">
      <alignment horizontal="left"/>
    </xf>
    <xf numFmtId="165" fontId="12" fillId="0" borderId="0" xfId="0" applyNumberFormat="1" applyFont="1" applyFill="1"/>
    <xf numFmtId="0" fontId="9" fillId="5" borderId="0" xfId="0" applyFont="1" applyFill="1" applyBorder="1"/>
    <xf numFmtId="0" fontId="10" fillId="0" borderId="24" xfId="4" applyFont="1" applyBorder="1"/>
    <xf numFmtId="0" fontId="10" fillId="0" borderId="24" xfId="4" applyFont="1" applyFill="1" applyBorder="1"/>
    <xf numFmtId="17" fontId="11" fillId="0" borderId="0" xfId="0" applyNumberFormat="1" applyFont="1" applyFill="1" applyBorder="1" applyAlignment="1">
      <alignment horizontal="center"/>
    </xf>
    <xf numFmtId="1" fontId="11" fillId="0" borderId="0" xfId="0" applyNumberFormat="1" applyFont="1" applyFill="1" applyBorder="1" applyAlignment="1">
      <alignment horizontal="center"/>
    </xf>
    <xf numFmtId="164" fontId="13" fillId="0" borderId="0" xfId="4" applyNumberFormat="1" applyFont="1" applyFill="1" applyBorder="1" applyAlignment="1">
      <alignment horizontal="center"/>
    </xf>
    <xf numFmtId="0" fontId="10" fillId="4" borderId="5" xfId="4" applyFont="1" applyFill="1" applyBorder="1" applyAlignment="1">
      <alignment horizontal="left"/>
    </xf>
    <xf numFmtId="0" fontId="10" fillId="0" borderId="0" xfId="4" applyFont="1" applyFill="1" applyBorder="1" applyAlignment="1">
      <alignment horizontal="right"/>
    </xf>
    <xf numFmtId="0" fontId="10" fillId="0" borderId="0" xfId="4" applyFont="1" applyFill="1" applyBorder="1" applyAlignment="1"/>
    <xf numFmtId="0" fontId="11" fillId="0" borderId="0" xfId="4" applyFont="1" applyFill="1" applyBorder="1"/>
    <xf numFmtId="166" fontId="14" fillId="0" borderId="0" xfId="2" applyNumberFormat="1" applyFont="1" applyFill="1" applyBorder="1" applyAlignment="1">
      <alignment horizontal="center"/>
    </xf>
    <xf numFmtId="0" fontId="10" fillId="0" borderId="24" xfId="4" applyFont="1" applyFill="1" applyBorder="1" applyAlignment="1">
      <alignment horizontal="left"/>
    </xf>
    <xf numFmtId="166" fontId="14" fillId="0" borderId="24" xfId="2" applyNumberFormat="1" applyFont="1" applyFill="1" applyBorder="1" applyAlignment="1">
      <alignment horizontal="center"/>
    </xf>
    <xf numFmtId="164" fontId="10" fillId="0" borderId="0" xfId="4" applyNumberFormat="1" applyFont="1" applyFill="1" applyBorder="1"/>
    <xf numFmtId="0" fontId="10" fillId="0" borderId="20" xfId="4" applyFont="1" applyBorder="1"/>
    <xf numFmtId="0" fontId="10" fillId="0" borderId="19" xfId="4" applyFont="1" applyFill="1" applyBorder="1"/>
    <xf numFmtId="166" fontId="11" fillId="0" borderId="0" xfId="4" applyNumberFormat="1" applyFont="1" applyFill="1" applyBorder="1"/>
    <xf numFmtId="164" fontId="10" fillId="0" borderId="5" xfId="4" applyNumberFormat="1" applyFont="1" applyFill="1" applyBorder="1"/>
    <xf numFmtId="0" fontId="12" fillId="0" borderId="0" xfId="4" applyFont="1"/>
    <xf numFmtId="0" fontId="10" fillId="0" borderId="14" xfId="4" applyFont="1" applyBorder="1"/>
    <xf numFmtId="164" fontId="13" fillId="0" borderId="5" xfId="4" applyNumberFormat="1" applyFont="1" applyFill="1" applyBorder="1" applyAlignment="1">
      <alignment horizontal="center"/>
    </xf>
    <xf numFmtId="0" fontId="10" fillId="4" borderId="5" xfId="0" applyFont="1" applyFill="1" applyBorder="1"/>
    <xf numFmtId="165" fontId="0" fillId="0" borderId="0" xfId="1" applyFont="1" applyFill="1" applyBorder="1"/>
    <xf numFmtId="0" fontId="0" fillId="0" borderId="24" xfId="0" applyFont="1" applyBorder="1"/>
    <xf numFmtId="4" fontId="0" fillId="0" borderId="5" xfId="0" applyNumberFormat="1" applyFont="1" applyBorder="1"/>
    <xf numFmtId="0" fontId="10" fillId="4" borderId="4" xfId="0" applyFont="1" applyFill="1" applyBorder="1" applyAlignment="1">
      <alignment horizontal="left"/>
    </xf>
    <xf numFmtId="165" fontId="0" fillId="0" borderId="0" xfId="1" applyFont="1" applyBorder="1"/>
    <xf numFmtId="0" fontId="0" fillId="0" borderId="26" xfId="0" applyFont="1" applyBorder="1"/>
    <xf numFmtId="0" fontId="0" fillId="4" borderId="5" xfId="0" applyFont="1" applyFill="1" applyBorder="1"/>
    <xf numFmtId="165" fontId="0" fillId="0" borderId="5" xfId="0" applyNumberFormat="1" applyFont="1" applyFill="1" applyBorder="1"/>
    <xf numFmtId="43" fontId="0" fillId="0" borderId="0" xfId="0" applyNumberFormat="1" applyFont="1"/>
    <xf numFmtId="165" fontId="0" fillId="0" borderId="21" xfId="1" applyFont="1" applyBorder="1"/>
    <xf numFmtId="0" fontId="15" fillId="5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right"/>
    </xf>
    <xf numFmtId="0" fontId="11" fillId="0" borderId="0" xfId="0" applyFont="1" applyFill="1" applyBorder="1" applyAlignment="1">
      <alignment horizontal="left"/>
    </xf>
    <xf numFmtId="0" fontId="11" fillId="0" borderId="0" xfId="0" applyFont="1" applyFill="1" applyBorder="1"/>
    <xf numFmtId="0" fontId="16" fillId="0" borderId="0" xfId="0" applyFont="1" applyFill="1" applyBorder="1"/>
    <xf numFmtId="0" fontId="17" fillId="0" borderId="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left"/>
    </xf>
    <xf numFmtId="0" fontId="9" fillId="5" borderId="18" xfId="0" applyFont="1" applyFill="1" applyBorder="1" applyAlignment="1">
      <alignment horizontal="left"/>
    </xf>
    <xf numFmtId="0" fontId="9" fillId="5" borderId="19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right"/>
    </xf>
    <xf numFmtId="0" fontId="13" fillId="0" borderId="0" xfId="0" applyFont="1" applyFill="1" applyBorder="1" applyAlignment="1">
      <alignment horizontal="left"/>
    </xf>
    <xf numFmtId="168" fontId="0" fillId="0" borderId="0" xfId="0" applyNumberFormat="1" applyFont="1" applyFill="1"/>
    <xf numFmtId="165" fontId="9" fillId="8" borderId="14" xfId="1" applyFont="1" applyFill="1" applyBorder="1"/>
    <xf numFmtId="0" fontId="9" fillId="8" borderId="5" xfId="0" applyFont="1" applyFill="1" applyBorder="1"/>
    <xf numFmtId="0" fontId="9" fillId="8" borderId="5" xfId="0" applyFont="1" applyFill="1" applyBorder="1" applyAlignment="1">
      <alignment horizontal="left"/>
    </xf>
    <xf numFmtId="0" fontId="9" fillId="5" borderId="9" xfId="0" applyFont="1" applyFill="1" applyBorder="1" applyAlignment="1">
      <alignment horizontal="left"/>
    </xf>
    <xf numFmtId="0" fontId="9" fillId="5" borderId="10" xfId="0" applyFont="1" applyFill="1" applyBorder="1" applyAlignment="1">
      <alignment horizontal="center" vertical="center"/>
    </xf>
    <xf numFmtId="0" fontId="9" fillId="5" borderId="16" xfId="0" applyFont="1" applyFill="1" applyBorder="1" applyAlignment="1">
      <alignment horizontal="center" vertical="center"/>
    </xf>
    <xf numFmtId="165" fontId="9" fillId="8" borderId="12" xfId="1" applyFont="1" applyFill="1" applyBorder="1"/>
    <xf numFmtId="0" fontId="9" fillId="8" borderId="11" xfId="0" applyFont="1" applyFill="1" applyBorder="1" applyAlignment="1">
      <alignment horizontal="left"/>
    </xf>
    <xf numFmtId="0" fontId="9" fillId="5" borderId="20" xfId="0" applyFont="1" applyFill="1" applyBorder="1" applyAlignment="1">
      <alignment horizontal="left"/>
    </xf>
    <xf numFmtId="0" fontId="9" fillId="5" borderId="0" xfId="0" applyFont="1" applyFill="1" applyBorder="1" applyAlignment="1">
      <alignment horizontal="center" vertical="center"/>
    </xf>
    <xf numFmtId="0" fontId="9" fillId="5" borderId="21" xfId="0" applyFont="1" applyFill="1" applyBorder="1" applyAlignment="1">
      <alignment horizontal="center" vertical="center"/>
    </xf>
    <xf numFmtId="0" fontId="9" fillId="8" borderId="25" xfId="0" applyFont="1" applyFill="1" applyBorder="1" applyAlignment="1">
      <alignment horizontal="left"/>
    </xf>
    <xf numFmtId="165" fontId="9" fillId="8" borderId="13" xfId="1" applyFont="1" applyFill="1" applyBorder="1"/>
    <xf numFmtId="0" fontId="9" fillId="5" borderId="1" xfId="0" applyFont="1" applyFill="1" applyBorder="1" applyAlignment="1">
      <alignment horizontal="left"/>
    </xf>
    <xf numFmtId="0" fontId="9" fillId="5" borderId="2" xfId="0" applyFont="1" applyFill="1" applyBorder="1" applyAlignment="1">
      <alignment horizontal="center" vertical="center"/>
    </xf>
    <xf numFmtId="0" fontId="9" fillId="8" borderId="6" xfId="0" applyFont="1" applyFill="1" applyBorder="1" applyAlignment="1">
      <alignment horizontal="left"/>
    </xf>
    <xf numFmtId="165" fontId="9" fillId="8" borderId="7" xfId="1" applyFont="1" applyFill="1" applyBorder="1"/>
    <xf numFmtId="0" fontId="9" fillId="5" borderId="17" xfId="0" applyFont="1" applyFill="1" applyBorder="1" applyAlignment="1">
      <alignment horizontal="center"/>
    </xf>
    <xf numFmtId="0" fontId="9" fillId="8" borderId="8" xfId="0" applyFont="1" applyFill="1" applyBorder="1"/>
    <xf numFmtId="165" fontId="9" fillId="8" borderId="8" xfId="0" applyNumberFormat="1" applyFont="1" applyFill="1" applyBorder="1"/>
    <xf numFmtId="0" fontId="9" fillId="5" borderId="3" xfId="0" applyFont="1" applyFill="1" applyBorder="1" applyAlignment="1">
      <alignment horizontal="center" vertical="center"/>
    </xf>
    <xf numFmtId="0" fontId="9" fillId="8" borderId="11" xfId="0" applyFont="1" applyFill="1" applyBorder="1"/>
    <xf numFmtId="0" fontId="9" fillId="5" borderId="17" xfId="0" applyFont="1" applyFill="1" applyBorder="1" applyAlignment="1">
      <alignment horizontal="left"/>
    </xf>
    <xf numFmtId="0" fontId="9" fillId="5" borderId="17" xfId="0" applyFont="1" applyFill="1" applyBorder="1" applyAlignment="1">
      <alignment horizontal="center" vertical="center"/>
    </xf>
    <xf numFmtId="1" fontId="9" fillId="5" borderId="17" xfId="0" applyNumberFormat="1" applyFont="1" applyFill="1" applyBorder="1" applyAlignment="1">
      <alignment horizontal="left"/>
    </xf>
    <xf numFmtId="3" fontId="9" fillId="5" borderId="17" xfId="0" applyNumberFormat="1" applyFont="1" applyFill="1" applyBorder="1" applyAlignment="1">
      <alignment horizontal="center"/>
    </xf>
    <xf numFmtId="0" fontId="9" fillId="5" borderId="5" xfId="4" applyFont="1" applyFill="1" applyBorder="1" applyAlignment="1">
      <alignment horizontal="left"/>
    </xf>
    <xf numFmtId="3" fontId="9" fillId="5" borderId="5" xfId="0" applyNumberFormat="1" applyFont="1" applyFill="1" applyBorder="1" applyAlignment="1">
      <alignment horizontal="center"/>
    </xf>
    <xf numFmtId="0" fontId="9" fillId="5" borderId="27" xfId="4" applyFont="1" applyFill="1" applyBorder="1" applyAlignment="1">
      <alignment horizontal="left"/>
    </xf>
    <xf numFmtId="0" fontId="15" fillId="5" borderId="0" xfId="4" applyFont="1" applyFill="1" applyBorder="1" applyAlignment="1">
      <alignment horizontal="center"/>
    </xf>
    <xf numFmtId="0" fontId="15" fillId="5" borderId="21" xfId="4" applyFont="1" applyFill="1" applyBorder="1" applyAlignment="1">
      <alignment horizontal="center"/>
    </xf>
    <xf numFmtId="0" fontId="15" fillId="5" borderId="0" xfId="4" applyFont="1" applyFill="1" applyBorder="1" applyAlignment="1"/>
    <xf numFmtId="0" fontId="15" fillId="5" borderId="0" xfId="4" applyFont="1" applyFill="1" applyBorder="1"/>
    <xf numFmtId="0" fontId="9" fillId="8" borderId="8" xfId="4" applyFont="1" applyFill="1" applyBorder="1"/>
    <xf numFmtId="4" fontId="9" fillId="8" borderId="8" xfId="4" applyNumberFormat="1" applyFont="1" applyFill="1" applyBorder="1"/>
    <xf numFmtId="0" fontId="9" fillId="5" borderId="5" xfId="4" applyFont="1" applyFill="1" applyBorder="1" applyAlignment="1">
      <alignment horizontal="center"/>
    </xf>
    <xf numFmtId="0" fontId="9" fillId="8" borderId="5" xfId="4" applyFont="1" applyFill="1" applyBorder="1"/>
    <xf numFmtId="4" fontId="9" fillId="8" borderId="5" xfId="4" applyNumberFormat="1" applyFont="1" applyFill="1" applyBorder="1"/>
    <xf numFmtId="0" fontId="9" fillId="5" borderId="17" xfId="4" applyFont="1" applyFill="1" applyBorder="1" applyAlignment="1">
      <alignment horizontal="left"/>
    </xf>
    <xf numFmtId="0" fontId="9" fillId="5" borderId="17" xfId="4" applyFont="1" applyFill="1" applyBorder="1" applyAlignment="1">
      <alignment horizontal="center"/>
    </xf>
    <xf numFmtId="164" fontId="9" fillId="5" borderId="5" xfId="4" applyNumberFormat="1" applyFont="1" applyFill="1" applyBorder="1" applyAlignment="1">
      <alignment horizontal="center"/>
    </xf>
    <xf numFmtId="0" fontId="9" fillId="5" borderId="23" xfId="0" applyFont="1" applyFill="1" applyBorder="1" applyAlignment="1">
      <alignment horizontal="center" vertical="center"/>
    </xf>
    <xf numFmtId="0" fontId="9" fillId="5" borderId="19" xfId="0" applyFont="1" applyFill="1" applyBorder="1" applyAlignment="1">
      <alignment horizontal="center" vertical="center"/>
    </xf>
    <xf numFmtId="4" fontId="9" fillId="8" borderId="5" xfId="0" applyNumberFormat="1" applyFont="1" applyFill="1" applyBorder="1" applyAlignment="1">
      <alignment horizontal="left"/>
    </xf>
    <xf numFmtId="165" fontId="15" fillId="8" borderId="5" xfId="1" applyFont="1" applyFill="1" applyBorder="1"/>
    <xf numFmtId="165" fontId="0" fillId="9" borderId="29" xfId="1" applyFont="1" applyFill="1" applyBorder="1"/>
    <xf numFmtId="165" fontId="0" fillId="9" borderId="30" xfId="1" applyFont="1" applyFill="1" applyBorder="1"/>
    <xf numFmtId="0" fontId="9" fillId="5" borderId="5" xfId="0" applyFont="1" applyFill="1" applyBorder="1" applyAlignment="1">
      <alignment horizontal="center"/>
    </xf>
    <xf numFmtId="9" fontId="0" fillId="6" borderId="5" xfId="0" applyNumberFormat="1" applyFont="1" applyFill="1" applyBorder="1" applyAlignment="1"/>
    <xf numFmtId="4" fontId="0" fillId="6" borderId="5" xfId="0" applyNumberFormat="1" applyFont="1" applyFill="1" applyBorder="1" applyAlignment="1"/>
    <xf numFmtId="4" fontId="0" fillId="6" borderId="5" xfId="5" applyNumberFormat="1" applyFont="1" applyFill="1" applyBorder="1" applyAlignment="1"/>
    <xf numFmtId="9" fontId="10" fillId="0" borderId="5" xfId="0" applyNumberFormat="1" applyFont="1" applyFill="1" applyBorder="1"/>
    <xf numFmtId="10" fontId="10" fillId="0" borderId="5" xfId="0" applyNumberFormat="1" applyFont="1" applyFill="1" applyBorder="1"/>
    <xf numFmtId="0" fontId="18" fillId="0" borderId="5" xfId="0" applyFont="1" applyFill="1" applyBorder="1" applyAlignment="1">
      <alignment horizontal="left"/>
    </xf>
    <xf numFmtId="0" fontId="13" fillId="0" borderId="5" xfId="0" applyFont="1" applyFill="1" applyBorder="1" applyAlignment="1">
      <alignment horizontal="left"/>
    </xf>
    <xf numFmtId="3" fontId="0" fillId="0" borderId="5" xfId="0" applyNumberFormat="1" applyFont="1" applyFill="1" applyBorder="1"/>
    <xf numFmtId="9" fontId="0" fillId="0" borderId="5" xfId="0" applyNumberFormat="1" applyFont="1" applyFill="1" applyBorder="1"/>
    <xf numFmtId="2" fontId="0" fillId="0" borderId="5" xfId="0" applyNumberFormat="1" applyFont="1" applyFill="1" applyBorder="1"/>
    <xf numFmtId="3" fontId="0" fillId="0" borderId="5" xfId="0" applyNumberFormat="1" applyFont="1" applyBorder="1"/>
    <xf numFmtId="2" fontId="0" fillId="0" borderId="5" xfId="0" applyNumberFormat="1" applyFont="1" applyBorder="1"/>
    <xf numFmtId="1" fontId="0" fillId="0" borderId="5" xfId="0" applyNumberFormat="1" applyFont="1" applyBorder="1"/>
    <xf numFmtId="0" fontId="9" fillId="5" borderId="5" xfId="0" applyFont="1" applyFill="1" applyBorder="1" applyAlignment="1">
      <alignment horizontal="center"/>
    </xf>
    <xf numFmtId="165" fontId="0" fillId="10" borderId="5" xfId="1" applyFont="1" applyFill="1" applyBorder="1"/>
    <xf numFmtId="10" fontId="10" fillId="0" borderId="0" xfId="0" applyNumberFormat="1" applyFont="1" applyFill="1" applyBorder="1"/>
    <xf numFmtId="169" fontId="0" fillId="0" borderId="5" xfId="1" applyNumberFormat="1" applyFont="1" applyBorder="1" applyAlignment="1">
      <alignment horizontal="center" vertical="center"/>
    </xf>
    <xf numFmtId="0" fontId="3" fillId="0" borderId="0" xfId="0" applyFont="1"/>
    <xf numFmtId="2" fontId="0" fillId="0" borderId="0" xfId="0" applyNumberFormat="1" applyFont="1" applyFill="1" applyBorder="1"/>
    <xf numFmtId="0" fontId="15" fillId="12" borderId="18" xfId="0" applyFont="1" applyFill="1" applyBorder="1"/>
    <xf numFmtId="0" fontId="15" fillId="12" borderId="22" xfId="0" applyFont="1" applyFill="1" applyBorder="1"/>
    <xf numFmtId="0" fontId="0" fillId="0" borderId="20" xfId="0" applyFont="1" applyBorder="1"/>
    <xf numFmtId="3" fontId="0" fillId="0" borderId="0" xfId="0" applyNumberFormat="1" applyFont="1" applyBorder="1"/>
    <xf numFmtId="0" fontId="0" fillId="0" borderId="22" xfId="0" applyFont="1" applyBorder="1"/>
    <xf numFmtId="0" fontId="0" fillId="0" borderId="20" xfId="0" applyFont="1" applyBorder="1" applyAlignment="1">
      <alignment horizontal="left"/>
    </xf>
    <xf numFmtId="0" fontId="0" fillId="0" borderId="20" xfId="0" applyFont="1" applyBorder="1" applyAlignment="1">
      <alignment horizontal="left" indent="1"/>
    </xf>
    <xf numFmtId="0" fontId="0" fillId="0" borderId="22" xfId="0" applyFont="1" applyBorder="1" applyAlignment="1">
      <alignment horizontal="left" indent="1"/>
    </xf>
    <xf numFmtId="0" fontId="0" fillId="0" borderId="22" xfId="0" applyFont="1" applyBorder="1" applyAlignment="1">
      <alignment horizontal="left"/>
    </xf>
    <xf numFmtId="0" fontId="0" fillId="0" borderId="0" xfId="0" applyFont="1" applyBorder="1" applyAlignment="1">
      <alignment horizontal="right"/>
    </xf>
    <xf numFmtId="9" fontId="0" fillId="0" borderId="0" xfId="0" applyNumberFormat="1" applyFont="1" applyBorder="1"/>
    <xf numFmtId="10" fontId="9" fillId="5" borderId="5" xfId="0" applyNumberFormat="1" applyFont="1" applyFill="1" applyBorder="1"/>
    <xf numFmtId="10" fontId="9" fillId="5" borderId="5" xfId="0" applyNumberFormat="1" applyFont="1" applyFill="1" applyBorder="1" applyAlignment="1">
      <alignment horizontal="center"/>
    </xf>
    <xf numFmtId="167" fontId="0" fillId="0" borderId="0" xfId="2" applyFont="1"/>
    <xf numFmtId="171" fontId="0" fillId="6" borderId="5" xfId="0" applyNumberFormat="1" applyFont="1" applyFill="1" applyBorder="1" applyAlignment="1"/>
    <xf numFmtId="0" fontId="10" fillId="4" borderId="5" xfId="0" applyFont="1" applyFill="1" applyBorder="1" applyAlignment="1">
      <alignment horizontal="right"/>
    </xf>
    <xf numFmtId="10" fontId="10" fillId="4" borderId="5" xfId="0" applyNumberFormat="1" applyFont="1" applyFill="1" applyBorder="1"/>
    <xf numFmtId="0" fontId="15" fillId="5" borderId="18" xfId="0" applyFont="1" applyFill="1" applyBorder="1" applyAlignment="1">
      <alignment horizontal="left"/>
    </xf>
    <xf numFmtId="9" fontId="9" fillId="5" borderId="5" xfId="0" applyNumberFormat="1" applyFont="1" applyFill="1" applyBorder="1" applyAlignment="1">
      <alignment horizontal="right"/>
    </xf>
    <xf numFmtId="3" fontId="9" fillId="5" borderId="5" xfId="0" applyNumberFormat="1" applyFont="1" applyFill="1" applyBorder="1"/>
    <xf numFmtId="0" fontId="0" fillId="0" borderId="22" xfId="0" applyFont="1" applyBorder="1" applyAlignment="1">
      <alignment horizontal="right"/>
    </xf>
    <xf numFmtId="0" fontId="9" fillId="5" borderId="18" xfId="0" applyFont="1" applyFill="1" applyBorder="1"/>
    <xf numFmtId="2" fontId="9" fillId="5" borderId="5" xfId="0" applyNumberFormat="1" applyFont="1" applyFill="1" applyBorder="1"/>
    <xf numFmtId="1" fontId="9" fillId="5" borderId="5" xfId="0" applyNumberFormat="1" applyFont="1" applyFill="1" applyBorder="1"/>
    <xf numFmtId="0" fontId="0" fillId="4" borderId="5" xfId="0" applyFont="1" applyFill="1" applyBorder="1" applyAlignment="1">
      <alignment horizontal="left" indent="1"/>
    </xf>
    <xf numFmtId="3" fontId="9" fillId="8" borderId="5" xfId="0" applyNumberFormat="1" applyFont="1" applyFill="1" applyBorder="1"/>
    <xf numFmtId="0" fontId="3" fillId="4" borderId="5" xfId="0" applyFont="1" applyFill="1" applyBorder="1" applyAlignment="1">
      <alignment horizontal="left" indent="1"/>
    </xf>
    <xf numFmtId="9" fontId="9" fillId="5" borderId="5" xfId="0" applyNumberFormat="1" applyFont="1" applyFill="1" applyBorder="1"/>
    <xf numFmtId="171" fontId="3" fillId="0" borderId="5" xfId="0" applyNumberFormat="1" applyFont="1" applyFill="1" applyBorder="1"/>
    <xf numFmtId="171" fontId="0" fillId="0" borderId="5" xfId="5" applyNumberFormat="1" applyFont="1" applyFill="1" applyBorder="1"/>
    <xf numFmtId="0" fontId="9" fillId="12" borderId="5" xfId="0" applyFont="1" applyFill="1" applyBorder="1"/>
    <xf numFmtId="9" fontId="9" fillId="12" borderId="5" xfId="0" applyNumberFormat="1" applyFont="1" applyFill="1" applyBorder="1"/>
    <xf numFmtId="3" fontId="9" fillId="12" borderId="5" xfId="0" applyNumberFormat="1" applyFont="1" applyFill="1" applyBorder="1"/>
    <xf numFmtId="0" fontId="15" fillId="0" borderId="18" xfId="0" applyFont="1" applyFill="1" applyBorder="1" applyAlignment="1">
      <alignment horizontal="left"/>
    </xf>
    <xf numFmtId="0" fontId="15" fillId="0" borderId="20" xfId="0" applyFont="1" applyFill="1" applyBorder="1" applyAlignment="1">
      <alignment horizontal="left"/>
    </xf>
    <xf numFmtId="0" fontId="9" fillId="5" borderId="5" xfId="0" applyFont="1" applyFill="1" applyBorder="1" applyAlignment="1">
      <alignment horizontal="right"/>
    </xf>
    <xf numFmtId="0" fontId="0" fillId="0" borderId="5" xfId="0" applyFont="1" applyBorder="1" applyAlignment="1">
      <alignment horizontal="right"/>
    </xf>
    <xf numFmtId="0" fontId="15" fillId="5" borderId="18" xfId="0" applyFont="1" applyFill="1" applyBorder="1"/>
    <xf numFmtId="3" fontId="3" fillId="0" borderId="5" xfId="0" applyNumberFormat="1" applyFont="1" applyFill="1" applyBorder="1"/>
    <xf numFmtId="0" fontId="15" fillId="5" borderId="5" xfId="0" applyFont="1" applyFill="1" applyBorder="1" applyAlignment="1">
      <alignment horizontal="right"/>
    </xf>
    <xf numFmtId="171" fontId="15" fillId="5" borderId="5" xfId="0" applyNumberFormat="1" applyFont="1" applyFill="1" applyBorder="1"/>
    <xf numFmtId="0" fontId="15" fillId="8" borderId="5" xfId="0" applyFont="1" applyFill="1" applyBorder="1" applyAlignment="1">
      <alignment horizontal="right"/>
    </xf>
    <xf numFmtId="2" fontId="15" fillId="8" borderId="5" xfId="0" applyNumberFormat="1" applyFont="1" applyFill="1" applyBorder="1"/>
    <xf numFmtId="3" fontId="15" fillId="8" borderId="5" xfId="0" applyNumberFormat="1" applyFont="1" applyFill="1" applyBorder="1"/>
    <xf numFmtId="4" fontId="15" fillId="8" borderId="5" xfId="0" applyNumberFormat="1" applyFont="1" applyFill="1" applyBorder="1"/>
    <xf numFmtId="0" fontId="9" fillId="8" borderId="5" xfId="0" applyFont="1" applyFill="1" applyBorder="1" applyAlignment="1">
      <alignment horizontal="left" indent="1"/>
    </xf>
    <xf numFmtId="171" fontId="9" fillId="8" borderId="5" xfId="5" applyNumberFormat="1" applyFont="1" applyFill="1" applyBorder="1"/>
    <xf numFmtId="0" fontId="9" fillId="8" borderId="15" xfId="0" applyFont="1" applyFill="1" applyBorder="1" applyAlignment="1">
      <alignment horizontal="left"/>
    </xf>
    <xf numFmtId="0" fontId="9" fillId="0" borderId="22" xfId="0" applyFont="1" applyFill="1" applyBorder="1"/>
    <xf numFmtId="0" fontId="0" fillId="0" borderId="22" xfId="0" applyFont="1" applyFill="1" applyBorder="1"/>
    <xf numFmtId="4" fontId="0" fillId="0" borderId="5" xfId="0" applyNumberFormat="1" applyFont="1" applyBorder="1" applyAlignment="1">
      <alignment horizontal="right"/>
    </xf>
    <xf numFmtId="4" fontId="0" fillId="0" borderId="5" xfId="0" applyNumberFormat="1" applyFont="1" applyFill="1" applyBorder="1" applyAlignment="1">
      <alignment horizontal="right"/>
    </xf>
    <xf numFmtId="4" fontId="3" fillId="9" borderId="5" xfId="0" applyNumberFormat="1" applyFont="1" applyFill="1" applyBorder="1" applyAlignment="1">
      <alignment horizontal="right"/>
    </xf>
    <xf numFmtId="0" fontId="17" fillId="0" borderId="0" xfId="0" applyFont="1" applyFill="1" applyBorder="1" applyAlignment="1">
      <alignment horizontal="center" vertical="center" wrapText="1"/>
    </xf>
    <xf numFmtId="0" fontId="9" fillId="11" borderId="18" xfId="0" applyFont="1" applyFill="1" applyBorder="1" applyAlignment="1">
      <alignment horizontal="center" vertical="center"/>
    </xf>
    <xf numFmtId="0" fontId="9" fillId="11" borderId="40" xfId="0" applyFont="1" applyFill="1" applyBorder="1" applyAlignment="1">
      <alignment horizontal="center" vertical="center"/>
    </xf>
    <xf numFmtId="0" fontId="9" fillId="11" borderId="20" xfId="0" applyFont="1" applyFill="1" applyBorder="1" applyAlignment="1">
      <alignment horizontal="center" vertical="center"/>
    </xf>
    <xf numFmtId="0" fontId="9" fillId="11" borderId="22" xfId="0" applyFont="1" applyFill="1" applyBorder="1" applyAlignment="1">
      <alignment horizontal="center" vertical="center"/>
    </xf>
    <xf numFmtId="0" fontId="9" fillId="5" borderId="0" xfId="0" applyFont="1" applyFill="1" applyBorder="1" applyAlignment="1">
      <alignment horizontal="left"/>
    </xf>
  </cellXfs>
  <cellStyles count="120">
    <cellStyle name="Hiperlink" xfId="6" builtinId="8" hidden="1"/>
    <cellStyle name="Hiperlink" xfId="8" builtinId="8" hidden="1"/>
    <cellStyle name="Hiperlink" xfId="10" builtinId="8" hidden="1"/>
    <cellStyle name="Hiperlink" xfId="12" builtinId="8" hidden="1"/>
    <cellStyle name="Hiperlink" xfId="14" builtinId="8" hidden="1"/>
    <cellStyle name="Hiperlink" xfId="16" builtinId="8" hidden="1"/>
    <cellStyle name="Hiperlink" xfId="18" builtinId="8" hidden="1"/>
    <cellStyle name="Hiperlink" xfId="20" builtinId="8" hidden="1"/>
    <cellStyle name="Hiperlink" xfId="22" builtinId="8" hidden="1"/>
    <cellStyle name="Hiperlink" xfId="24" builtinId="8" hidden="1"/>
    <cellStyle name="Hiperlink" xfId="26" builtinId="8" hidden="1"/>
    <cellStyle name="Hiperlink" xfId="28" builtinId="8" hidden="1"/>
    <cellStyle name="Hiperlink" xfId="30" builtinId="8" hidden="1"/>
    <cellStyle name="Hiperlink" xfId="32" builtinId="8" hidden="1"/>
    <cellStyle name="Hiperlink" xfId="34" builtinId="8" hidden="1"/>
    <cellStyle name="Hiperlink" xfId="36" builtinId="8" hidden="1"/>
    <cellStyle name="Hiperlink" xfId="38" builtinId="8" hidden="1"/>
    <cellStyle name="Hiperlink" xfId="40" builtinId="8" hidden="1"/>
    <cellStyle name="Hiperlink" xfId="42" builtinId="8" hidden="1"/>
    <cellStyle name="Hiperlink" xfId="44" builtinId="8" hidden="1"/>
    <cellStyle name="Hiperlink" xfId="46" builtinId="8" hidden="1"/>
    <cellStyle name="Hiperlink" xfId="48" builtinId="8" hidden="1"/>
    <cellStyle name="Hiperlink" xfId="50" builtinId="8" hidden="1"/>
    <cellStyle name="Hiperlink" xfId="52" builtinId="8" hidden="1"/>
    <cellStyle name="Hiperlink" xfId="54" builtinId="8" hidden="1"/>
    <cellStyle name="Hiperlink" xfId="56" builtinId="8" hidden="1"/>
    <cellStyle name="Hiperlink" xfId="58" builtinId="8" hidden="1"/>
    <cellStyle name="Hiperlink" xfId="60" builtinId="8" hidden="1"/>
    <cellStyle name="Hiperlink" xfId="62" builtinId="8" hidden="1"/>
    <cellStyle name="Hiperlink" xfId="64" builtinId="8" hidden="1"/>
    <cellStyle name="Hiperlink" xfId="66" builtinId="8" hidden="1"/>
    <cellStyle name="Hiperlink" xfId="68" builtinId="8" hidden="1"/>
    <cellStyle name="Hiperlink" xfId="70" builtinId="8" hidden="1"/>
    <cellStyle name="Hiperlink" xfId="72" builtinId="8" hidden="1"/>
    <cellStyle name="Hiperlink" xfId="74" builtinId="8" hidden="1"/>
    <cellStyle name="Hiperlink" xfId="76" builtinId="8" hidden="1"/>
    <cellStyle name="Hiperlink" xfId="78" builtinId="8" hidden="1"/>
    <cellStyle name="Hiperlink" xfId="80" builtinId="8" hidden="1"/>
    <cellStyle name="Hiperlink" xfId="82" builtinId="8" hidden="1"/>
    <cellStyle name="Hiperlink" xfId="84" builtinId="8" hidden="1"/>
    <cellStyle name="Hiperlink" xfId="86" builtinId="8" hidden="1"/>
    <cellStyle name="Hiperlink" xfId="88" builtinId="8" hidden="1"/>
    <cellStyle name="Hiperlink" xfId="90" builtinId="8" hidden="1"/>
    <cellStyle name="Hiperlink" xfId="92" builtinId="8" hidden="1"/>
    <cellStyle name="Hiperlink" xfId="94" builtinId="8" hidden="1"/>
    <cellStyle name="Hiperlink" xfId="96" builtinId="8" hidden="1"/>
    <cellStyle name="Hiperlink" xfId="98" builtinId="8" hidden="1"/>
    <cellStyle name="Hiperlink" xfId="100" builtinId="8" hidden="1"/>
    <cellStyle name="Hiperlink" xfId="102" builtinId="8" hidden="1"/>
    <cellStyle name="Hiperlink" xfId="104" builtinId="8" hidden="1"/>
    <cellStyle name="Hiperlink" xfId="106" builtinId="8" hidden="1"/>
    <cellStyle name="Hiperlink" xfId="108" builtinId="8" hidden="1"/>
    <cellStyle name="Hiperlink" xfId="110" builtinId="8" hidden="1"/>
    <cellStyle name="Hiperlink" xfId="112" builtinId="8" hidden="1"/>
    <cellStyle name="Hiperlink" xfId="114" builtinId="8" hidden="1"/>
    <cellStyle name="Hiperlink" xfId="116" builtinId="8" hidden="1"/>
    <cellStyle name="Hiperlink" xfId="118" builtinId="8" hidden="1"/>
    <cellStyle name="Hiperlink Visitado" xfId="7" builtinId="9" hidden="1"/>
    <cellStyle name="Hiperlink Visitado" xfId="9" builtinId="9" hidden="1"/>
    <cellStyle name="Hiperlink Visitado" xfId="11" builtinId="9" hidden="1"/>
    <cellStyle name="Hiperlink Visitado" xfId="13" builtinId="9" hidden="1"/>
    <cellStyle name="Hiperlink Visitado" xfId="15" builtinId="9" hidden="1"/>
    <cellStyle name="Hiperlink Visitado" xfId="17" builtinId="9" hidden="1"/>
    <cellStyle name="Hiperlink Visitado" xfId="19" builtinId="9" hidden="1"/>
    <cellStyle name="Hiperlink Visitado" xfId="21" builtinId="9" hidden="1"/>
    <cellStyle name="Hiperlink Visitado" xfId="23" builtinId="9" hidden="1"/>
    <cellStyle name="Hiperlink Visitado" xfId="25" builtinId="9" hidden="1"/>
    <cellStyle name="Hiperlink Visitado" xfId="27" builtinId="9" hidden="1"/>
    <cellStyle name="Hiperlink Visitado" xfId="29" builtinId="9" hidden="1"/>
    <cellStyle name="Hiperlink Visitado" xfId="31" builtinId="9" hidden="1"/>
    <cellStyle name="Hiperlink Visitado" xfId="33" builtinId="9" hidden="1"/>
    <cellStyle name="Hiperlink Visitado" xfId="35" builtinId="9" hidden="1"/>
    <cellStyle name="Hiperlink Visitado" xfId="37" builtinId="9" hidden="1"/>
    <cellStyle name="Hiperlink Visitado" xfId="39" builtinId="9" hidden="1"/>
    <cellStyle name="Hiperlink Visitado" xfId="41" builtinId="9" hidden="1"/>
    <cellStyle name="Hiperlink Visitado" xfId="43" builtinId="9" hidden="1"/>
    <cellStyle name="Hiperlink Visitado" xfId="45" builtinId="9" hidden="1"/>
    <cellStyle name="Hiperlink Visitado" xfId="47" builtinId="9" hidden="1"/>
    <cellStyle name="Hiperlink Visitado" xfId="49" builtinId="9" hidden="1"/>
    <cellStyle name="Hiperlink Visitado" xfId="51" builtinId="9" hidden="1"/>
    <cellStyle name="Hiperlink Visitado" xfId="53" builtinId="9" hidden="1"/>
    <cellStyle name="Hiperlink Visitado" xfId="55" builtinId="9" hidden="1"/>
    <cellStyle name="Hiperlink Visitado" xfId="57" builtinId="9" hidden="1"/>
    <cellStyle name="Hiperlink Visitado" xfId="59" builtinId="9" hidden="1"/>
    <cellStyle name="Hiperlink Visitado" xfId="61" builtinId="9" hidden="1"/>
    <cellStyle name="Hiperlink Visitado" xfId="63" builtinId="9" hidden="1"/>
    <cellStyle name="Hiperlink Visitado" xfId="65" builtinId="9" hidden="1"/>
    <cellStyle name="Hiperlink Visitado" xfId="67" builtinId="9" hidden="1"/>
    <cellStyle name="Hiperlink Visitado" xfId="69" builtinId="9" hidden="1"/>
    <cellStyle name="Hiperlink Visitado" xfId="71" builtinId="9" hidden="1"/>
    <cellStyle name="Hiperlink Visitado" xfId="73" builtinId="9" hidden="1"/>
    <cellStyle name="Hiperlink Visitado" xfId="75" builtinId="9" hidden="1"/>
    <cellStyle name="Hiperlink Visitado" xfId="77" builtinId="9" hidden="1"/>
    <cellStyle name="Hiperlink Visitado" xfId="79" builtinId="9" hidden="1"/>
    <cellStyle name="Hiperlink Visitado" xfId="81" builtinId="9" hidden="1"/>
    <cellStyle name="Hiperlink Visitado" xfId="83" builtinId="9" hidden="1"/>
    <cellStyle name="Hiperlink Visitado" xfId="85" builtinId="9" hidden="1"/>
    <cellStyle name="Hiperlink Visitado" xfId="87" builtinId="9" hidden="1"/>
    <cellStyle name="Hiperlink Visitado" xfId="89" builtinId="9" hidden="1"/>
    <cellStyle name="Hiperlink Visitado" xfId="91" builtinId="9" hidden="1"/>
    <cellStyle name="Hiperlink Visitado" xfId="93" builtinId="9" hidden="1"/>
    <cellStyle name="Hiperlink Visitado" xfId="95" builtinId="9" hidden="1"/>
    <cellStyle name="Hiperlink Visitado" xfId="97" builtinId="9" hidden="1"/>
    <cellStyle name="Hiperlink Visitado" xfId="99" builtinId="9" hidden="1"/>
    <cellStyle name="Hiperlink Visitado" xfId="101" builtinId="9" hidden="1"/>
    <cellStyle name="Hiperlink Visitado" xfId="103" builtinId="9" hidden="1"/>
    <cellStyle name="Hiperlink Visitado" xfId="105" builtinId="9" hidden="1"/>
    <cellStyle name="Hiperlink Visitado" xfId="107" builtinId="9" hidden="1"/>
    <cellStyle name="Hiperlink Visitado" xfId="109" builtinId="9" hidden="1"/>
    <cellStyle name="Hiperlink Visitado" xfId="111" builtinId="9" hidden="1"/>
    <cellStyle name="Hiperlink Visitado" xfId="113" builtinId="9" hidden="1"/>
    <cellStyle name="Hiperlink Visitado" xfId="115" builtinId="9" hidden="1"/>
    <cellStyle name="Hiperlink Visitado" xfId="117" builtinId="9" hidden="1"/>
    <cellStyle name="Hiperlink Visitado" xfId="119" builtinId="9" hidden="1"/>
    <cellStyle name="Moeda" xfId="2" builtinId="4"/>
    <cellStyle name="Normal" xfId="0" builtinId="0"/>
    <cellStyle name="Normal 2" xfId="3"/>
    <cellStyle name="Normal_MS_FM02" xfId="4"/>
    <cellStyle name="Porcentagem" xfId="5" builtinId="5"/>
    <cellStyle name="Vírgula" xfId="1" builtinId="3"/>
  </cellStyles>
  <dxfs count="0"/>
  <tableStyles count="0" defaultTableStyle="TableStyleMedium9" defaultPivotStyle="PivotStyleMedium4"/>
  <colors>
    <mruColors>
      <color rgb="FFFFFFCC"/>
      <color rgb="FFFFCC99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4.2772288266650298E-2"/>
          <c:y val="3.4655118598799703E-2"/>
          <c:w val="0.93658218503936996"/>
          <c:h val="0.82291360338297803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Receita!$C$15</c:f>
              <c:strCache>
                <c:ptCount val="1"/>
                <c:pt idx="0">
                  <c:v>RB Total Mensalistas</c:v>
                </c:pt>
              </c:strCache>
            </c:strRef>
          </c:tx>
          <c:invertIfNegative val="0"/>
          <c:cat>
            <c:strRef>
              <c:f>Receita!$D$1:$H$1</c:f>
              <c:strCache>
                <c:ptCount val="5"/>
                <c:pt idx="0">
                  <c:v>Ano 1</c:v>
                </c:pt>
                <c:pt idx="1">
                  <c:v>Ano 2</c:v>
                </c:pt>
                <c:pt idx="2">
                  <c:v>Ano 3</c:v>
                </c:pt>
                <c:pt idx="3">
                  <c:v>Ano 4</c:v>
                </c:pt>
                <c:pt idx="4">
                  <c:v>Ano 5</c:v>
                </c:pt>
              </c:strCache>
            </c:strRef>
          </c:cat>
          <c:val>
            <c:numRef>
              <c:f>Receita!$D$15:$H$15</c:f>
              <c:numCache>
                <c:formatCode>#,##0</c:formatCode>
                <c:ptCount val="5"/>
                <c:pt idx="0">
                  <c:v>131404.79999999999</c:v>
                </c:pt>
                <c:pt idx="1">
                  <c:v>139221.12</c:v>
                </c:pt>
                <c:pt idx="2">
                  <c:v>147603.84</c:v>
                </c:pt>
                <c:pt idx="3">
                  <c:v>156552.96000000002</c:v>
                </c:pt>
                <c:pt idx="4">
                  <c:v>166068.48000000001</c:v>
                </c:pt>
              </c:numCache>
            </c:numRef>
          </c:val>
        </c:ser>
        <c:ser>
          <c:idx val="1"/>
          <c:order val="1"/>
          <c:tx>
            <c:strRef>
              <c:f>Receita!$C$18</c:f>
              <c:strCache>
                <c:ptCount val="1"/>
                <c:pt idx="0">
                  <c:v>RB Total Avulsos</c:v>
                </c:pt>
              </c:strCache>
            </c:strRef>
          </c:tx>
          <c:invertIfNegative val="0"/>
          <c:cat>
            <c:strRef>
              <c:f>Receita!$D$1:$H$1</c:f>
              <c:strCache>
                <c:ptCount val="5"/>
                <c:pt idx="0">
                  <c:v>Ano 1</c:v>
                </c:pt>
                <c:pt idx="1">
                  <c:v>Ano 2</c:v>
                </c:pt>
                <c:pt idx="2">
                  <c:v>Ano 3</c:v>
                </c:pt>
                <c:pt idx="3">
                  <c:v>Ano 4</c:v>
                </c:pt>
                <c:pt idx="4">
                  <c:v>Ano 5</c:v>
                </c:pt>
              </c:strCache>
            </c:strRef>
          </c:cat>
          <c:val>
            <c:numRef>
              <c:f>Receita!$D$18:$H$18</c:f>
              <c:numCache>
                <c:formatCode>#,##0</c:formatCode>
                <c:ptCount val="5"/>
                <c:pt idx="0">
                  <c:v>2163648</c:v>
                </c:pt>
                <c:pt idx="1">
                  <c:v>2983936.8000000007</c:v>
                </c:pt>
                <c:pt idx="2">
                  <c:v>3407745.5999999996</c:v>
                </c:pt>
                <c:pt idx="3">
                  <c:v>3602020.8</c:v>
                </c:pt>
                <c:pt idx="4">
                  <c:v>3829203.84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15127224"/>
        <c:axId val="415128008"/>
        <c:axId val="0"/>
      </c:bar3DChart>
      <c:catAx>
        <c:axId val="4151272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15128008"/>
        <c:crosses val="autoZero"/>
        <c:auto val="1"/>
        <c:lblAlgn val="ctr"/>
        <c:lblOffset val="100"/>
        <c:noMultiLvlLbl val="0"/>
      </c:catAx>
      <c:valAx>
        <c:axId val="415128008"/>
        <c:scaling>
          <c:orientation val="minMax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crossAx val="415127224"/>
        <c:crosses val="autoZero"/>
        <c:crossBetween val="between"/>
        <c:dispUnits>
          <c:builtInUnit val="millions"/>
          <c:dispUnitsLbl>
            <c:layout/>
            <c:tx>
              <c:rich>
                <a:bodyPr/>
                <a:lstStyle/>
                <a:p>
                  <a:pPr>
                    <a:defRPr/>
                  </a:pPr>
                  <a:r>
                    <a:rPr lang="pt-BR"/>
                    <a:t>Milhões de R$</a:t>
                  </a:r>
                </a:p>
              </c:rich>
            </c:tx>
          </c:dispUnitsLbl>
        </c:dispUnits>
      </c:valAx>
    </c:plotArea>
    <c:legend>
      <c:legendPos val="b"/>
      <c:layout>
        <c:manualLayout>
          <c:xMode val="edge"/>
          <c:yMode val="edge"/>
          <c:x val="0.12505125956527699"/>
          <c:y val="0.92470639585625503"/>
          <c:w val="0.87494874043472304"/>
          <c:h val="6.3316833894608099E-2"/>
        </c:manualLayout>
      </c:layout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102" footer="0.314960620000001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 w="25400">
          <a:noFill/>
        </a:ln>
      </c:spPr>
      <c:txPr>
        <a:bodyPr/>
        <a:lstStyle/>
        <a:p>
          <a:pPr>
            <a:defRPr lang="pt-BR"/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9.8669583000132496E-2"/>
          <c:y val="0.16318796918637399"/>
          <c:w val="0.88913489400119405"/>
          <c:h val="0.79506696615221595"/>
        </c:manualLayout>
      </c:layout>
      <c:lineChart>
        <c:grouping val="standard"/>
        <c:varyColors val="0"/>
        <c:ser>
          <c:idx val="0"/>
          <c:order val="0"/>
          <c:tx>
            <c:strRef>
              <c:f>Resultados!$A$22</c:f>
              <c:strCache>
                <c:ptCount val="1"/>
                <c:pt idx="0">
                  <c:v>Caixa Acumulado [R$]</c:v>
                </c:pt>
              </c:strCache>
            </c:strRef>
          </c:tx>
          <c:spPr>
            <a:ln w="50800">
              <a:solidFill>
                <a:schemeClr val="accent1"/>
              </a:solidFill>
            </a:ln>
          </c:spPr>
          <c:marker>
            <c:symbol val="circle"/>
            <c:size val="7"/>
            <c:spPr>
              <a:noFill/>
              <a:ln>
                <a:noFill/>
              </a:ln>
            </c:spPr>
          </c:marker>
          <c:dPt>
            <c:idx val="10"/>
            <c:bubble3D val="0"/>
          </c:dPt>
          <c:dPt>
            <c:idx val="11"/>
            <c:bubble3D val="0"/>
          </c:dPt>
          <c:dPt>
            <c:idx val="33"/>
            <c:marker>
              <c:symbol val="none"/>
            </c:marker>
            <c:bubble3D val="0"/>
          </c:dPt>
          <c:dPt>
            <c:idx val="34"/>
            <c:marker>
              <c:symbol val="triangle"/>
              <c:size val="9"/>
            </c:marker>
            <c:bubble3D val="0"/>
          </c:dPt>
          <c:val>
            <c:numRef>
              <c:f>Resultados!$B$22:$BI$22</c:f>
              <c:numCache>
                <c:formatCode>_(* #,##0.00_);_(* \(#,##0.00\);_(* "-"??_);_(@_)</c:formatCode>
                <c:ptCount val="60"/>
                <c:pt idx="0">
                  <c:v>-3894001.1936000003</c:v>
                </c:pt>
                <c:pt idx="1">
                  <c:v>-3827341.9813760002</c:v>
                </c:pt>
                <c:pt idx="2">
                  <c:v>-3765612.9691520003</c:v>
                </c:pt>
                <c:pt idx="3">
                  <c:v>-3703883.9569280003</c:v>
                </c:pt>
                <c:pt idx="4">
                  <c:v>-3642154.9447040004</c:v>
                </c:pt>
                <c:pt idx="5">
                  <c:v>-3580425.9324800004</c:v>
                </c:pt>
                <c:pt idx="6">
                  <c:v>-3517434.6412160005</c:v>
                </c:pt>
                <c:pt idx="7">
                  <c:v>-3454443.3499520007</c:v>
                </c:pt>
                <c:pt idx="8">
                  <c:v>-3391452.0586880008</c:v>
                </c:pt>
                <c:pt idx="9">
                  <c:v>-3328460.7674240009</c:v>
                </c:pt>
                <c:pt idx="10">
                  <c:v>-3265469.476160001</c:v>
                </c:pt>
                <c:pt idx="11">
                  <c:v>-3202478.1848960011</c:v>
                </c:pt>
                <c:pt idx="12">
                  <c:v>-3097035.5068124011</c:v>
                </c:pt>
                <c:pt idx="13">
                  <c:v>-2989875.0918728011</c:v>
                </c:pt>
                <c:pt idx="14">
                  <c:v>-2887940.6889332011</c:v>
                </c:pt>
                <c:pt idx="15">
                  <c:v>-2786006.2859936012</c:v>
                </c:pt>
                <c:pt idx="16">
                  <c:v>-2684071.8830540013</c:v>
                </c:pt>
                <c:pt idx="17">
                  <c:v>-2582137.4801144013</c:v>
                </c:pt>
                <c:pt idx="18">
                  <c:v>-2480203.0771748014</c:v>
                </c:pt>
                <c:pt idx="19">
                  <c:v>-2378268.6742352014</c:v>
                </c:pt>
                <c:pt idx="20">
                  <c:v>-2276334.2712956015</c:v>
                </c:pt>
                <c:pt idx="21">
                  <c:v>-2174399.8683560016</c:v>
                </c:pt>
                <c:pt idx="22">
                  <c:v>-2072465.4654164016</c:v>
                </c:pt>
                <c:pt idx="23">
                  <c:v>-1970531.0624768017</c:v>
                </c:pt>
                <c:pt idx="24">
                  <c:v>-1846417.8026216016</c:v>
                </c:pt>
                <c:pt idx="25">
                  <c:v>-1725888.6732944017</c:v>
                </c:pt>
                <c:pt idx="26">
                  <c:v>-1605359.5439672018</c:v>
                </c:pt>
                <c:pt idx="27">
                  <c:v>-1484830.414640002</c:v>
                </c:pt>
                <c:pt idx="28">
                  <c:v>-1364301.2853128021</c:v>
                </c:pt>
                <c:pt idx="29">
                  <c:v>-1243772.1559856022</c:v>
                </c:pt>
                <c:pt idx="30">
                  <c:v>-1123243.0266584023</c:v>
                </c:pt>
                <c:pt idx="31">
                  <c:v>-1002713.8973312023</c:v>
                </c:pt>
                <c:pt idx="32">
                  <c:v>-882184.76800400228</c:v>
                </c:pt>
                <c:pt idx="33">
                  <c:v>-761655.63867680228</c:v>
                </c:pt>
                <c:pt idx="34">
                  <c:v>-641126.50934960227</c:v>
                </c:pt>
                <c:pt idx="35">
                  <c:v>-520597.38002240233</c:v>
                </c:pt>
                <c:pt idx="36">
                  <c:v>-389043.15862160234</c:v>
                </c:pt>
                <c:pt idx="37">
                  <c:v>-255421.72165280234</c:v>
                </c:pt>
                <c:pt idx="38">
                  <c:v>-127672.23176720233</c:v>
                </c:pt>
                <c:pt idx="39">
                  <c:v>77.258118397672661</c:v>
                </c:pt>
                <c:pt idx="40">
                  <c:v>127826.74800399768</c:v>
                </c:pt>
                <c:pt idx="41">
                  <c:v>255576.23788959769</c:v>
                </c:pt>
                <c:pt idx="42">
                  <c:v>383325.72777519771</c:v>
                </c:pt>
                <c:pt idx="43">
                  <c:v>511075.2176607977</c:v>
                </c:pt>
                <c:pt idx="44">
                  <c:v>638824.70754639769</c:v>
                </c:pt>
                <c:pt idx="45">
                  <c:v>766574.19743199775</c:v>
                </c:pt>
                <c:pt idx="46">
                  <c:v>894323.6873175978</c:v>
                </c:pt>
                <c:pt idx="47">
                  <c:v>1022073.1772031978</c:v>
                </c:pt>
                <c:pt idx="48">
                  <c:v>1162550.7218127977</c:v>
                </c:pt>
                <c:pt idx="49">
                  <c:v>1305225.6661983978</c:v>
                </c:pt>
                <c:pt idx="50">
                  <c:v>1441676.3466758057</c:v>
                </c:pt>
                <c:pt idx="51">
                  <c:v>1578127.0271532137</c:v>
                </c:pt>
                <c:pt idx="52">
                  <c:v>1714577.7076306217</c:v>
                </c:pt>
                <c:pt idx="53">
                  <c:v>1851028.3881080297</c:v>
                </c:pt>
                <c:pt idx="54">
                  <c:v>1987479.0685854377</c:v>
                </c:pt>
                <c:pt idx="55">
                  <c:v>2123929.7490628455</c:v>
                </c:pt>
                <c:pt idx="56">
                  <c:v>2260380.4295402532</c:v>
                </c:pt>
                <c:pt idx="57">
                  <c:v>2396831.110017661</c:v>
                </c:pt>
                <c:pt idx="58">
                  <c:v>2533281.7904950688</c:v>
                </c:pt>
                <c:pt idx="59">
                  <c:v>2669732.4709724765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5126440"/>
        <c:axId val="413400520"/>
      </c:lineChart>
      <c:catAx>
        <c:axId val="415126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lang="pt-BR" sz="1500" baseline="0"/>
            </a:pPr>
            <a:endParaRPr lang="pt-BR"/>
          </a:p>
        </c:txPr>
        <c:crossAx val="413400520"/>
        <c:crossesAt val="0"/>
        <c:auto val="1"/>
        <c:lblAlgn val="ctr"/>
        <c:lblOffset val="100"/>
        <c:tickLblSkip val="3"/>
        <c:noMultiLvlLbl val="0"/>
      </c:catAx>
      <c:valAx>
        <c:axId val="413400520"/>
        <c:scaling>
          <c:orientation val="minMax"/>
          <c:min val="-700000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lang="pt-BR" sz="1500" baseline="0"/>
            </a:pPr>
            <a:endParaRPr lang="pt-BR"/>
          </a:p>
        </c:txPr>
        <c:crossAx val="415126440"/>
        <c:crosses val="autoZero"/>
        <c:crossBetween val="between"/>
        <c:majorUnit val="1000000"/>
        <c:dispUnits>
          <c:builtInUnit val="millions"/>
          <c:dispUnitsLbl>
            <c:layout/>
            <c:tx>
              <c:rich>
                <a:bodyPr/>
                <a:lstStyle/>
                <a:p>
                  <a:pPr>
                    <a:defRPr sz="1600" b="0"/>
                  </a:pPr>
                  <a:r>
                    <a:rPr lang="en-US" sz="1600" b="0"/>
                    <a:t>Milhões de R$</a:t>
                  </a:r>
                </a:p>
              </c:rich>
            </c:tx>
          </c:dispUnitsLbl>
        </c:dispUnits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>
      <a:solidFill>
        <a:schemeClr val="tx1"/>
      </a:solidFill>
    </a:ln>
  </c:spPr>
  <c:printSettings>
    <c:headerFooter/>
    <c:pageMargins b="0.750000000000001" l="0.70000000000000095" r="0.70000000000000095" t="0.750000000000001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521758</xdr:colOff>
      <xdr:row>0</xdr:row>
      <xdr:rowOff>33866</xdr:rowOff>
    </xdr:from>
    <xdr:ext cx="4240742" cy="5475394"/>
    <xdr:sp macro="" textlink="">
      <xdr:nvSpPr>
        <xdr:cNvPr id="6" name="CaixaDeTexto 5"/>
        <xdr:cNvSpPr txBox="1"/>
      </xdr:nvSpPr>
      <xdr:spPr>
        <a:xfrm>
          <a:off x="7608358" y="33866"/>
          <a:ext cx="4240742" cy="5475394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pt-BR" sz="1100" b="1"/>
            <a:t>&gt;</a:t>
          </a:r>
          <a:r>
            <a:rPr lang="pt-BR" sz="1100" b="1" baseline="0"/>
            <a:t> Estacionamento Vertical</a:t>
          </a:r>
          <a:endParaRPr lang="pt-BR" sz="1100" b="1"/>
        </a:p>
        <a:p>
          <a:endParaRPr lang="pt-BR" sz="1100" b="1" baseline="0"/>
        </a:p>
        <a:p>
          <a:r>
            <a:rPr lang="pt-BR" sz="1100" b="1" baseline="0"/>
            <a:t>Guia:</a:t>
          </a:r>
          <a:r>
            <a:rPr lang="pt-BR" sz="1100" baseline="0"/>
            <a:t> </a:t>
          </a:r>
        </a:p>
        <a:p>
          <a:r>
            <a:rPr lang="pt-BR" sz="1100" baseline="0"/>
            <a:t>Inicie pela pasta "Premissas" e depois siga a sequência sugerida na própria planilha: Receita, Investimentos_infra, Despesas, Custos, Funcionários, Resultados.</a:t>
          </a:r>
        </a:p>
        <a:p>
          <a:endParaRPr lang="pt-BR" sz="1100" baseline="0"/>
        </a:p>
        <a:p>
          <a:r>
            <a:rPr lang="pt-BR" sz="1100" baseline="0"/>
            <a:t>Note que em algumas pastas há vários comentários indicando a lógica utilizada nas projeções. Para acessar tais informações basta passar o ícone do mouse sobre qualquer célula que contenha uma pequena marca vermelha (o que sinaliza a existência de um comentário).</a:t>
          </a:r>
        </a:p>
        <a:p>
          <a:endParaRPr lang="pt-BR" sz="1100" baseline="0"/>
        </a:p>
        <a:p>
          <a:r>
            <a:rPr lang="pt-BR" sz="1100" baseline="0"/>
            <a:t>Você poderá alterar quaisquer informações nesta planilha a seu critério. Faça novos cenários para verificar quando e como o  Estacionamento Vertical se tornaria mais ou menos viável. Assim, você perceberá que o desenvolvimento de um plano de negócios utilizando como base uma planilha eletrônica torna-se mais efetivo e permite que você simule cenários.</a:t>
          </a:r>
        </a:p>
        <a:p>
          <a:endParaRPr lang="pt-BR" sz="1100" baseline="0"/>
        </a:p>
        <a:p>
          <a:r>
            <a:rPr lang="pt-BR" sz="1100" baseline="0"/>
            <a:t>Cada pasta desta planilha contém fórmulas que podem ser acessadas ao clicar em uma determinada célula. Procure entender a lógica dessas fórmulas para desenvolver o seu próprio plano de negócios. </a:t>
          </a:r>
        </a:p>
        <a:p>
          <a:endParaRPr lang="pt-BR" sz="1100" baseline="0"/>
        </a:p>
        <a:p>
          <a:r>
            <a:rPr lang="pt-BR" sz="1100" baseline="0"/>
            <a:t>Finalmente, ao reutilizar esta planilha, busque revisá-la para não correr o risco de manter  informações específicas do Indoor Extreme e que não necessariamente sejam aplicáveis ao plano de negócios de sua empresa.</a:t>
          </a:r>
        </a:p>
        <a:p>
          <a:endParaRPr lang="pt-BR" sz="1100" baseline="0"/>
        </a:p>
        <a:p>
          <a:r>
            <a:rPr lang="pt-BR" sz="1100" baseline="0"/>
            <a:t>Para obter informações complementares, explicações, vídeos, textos e atualizações deste plano de negócios acesse: www.josedornelas.com.br.</a:t>
          </a:r>
        </a:p>
      </xdr:txBody>
    </xdr:sp>
    <xdr:clientData/>
  </xdr:oneCellAnchor>
  <xdr:twoCellAnchor editAs="oneCell">
    <xdr:from>
      <xdr:col>0</xdr:col>
      <xdr:colOff>0</xdr:colOff>
      <xdr:row>0</xdr:row>
      <xdr:rowOff>0</xdr:rowOff>
    </xdr:from>
    <xdr:to>
      <xdr:col>9</xdr:col>
      <xdr:colOff>532536</xdr:colOff>
      <xdr:row>30</xdr:row>
      <xdr:rowOff>177799</xdr:rowOff>
    </xdr:to>
    <xdr:pic>
      <xdr:nvPicPr>
        <xdr:cNvPr id="7" name="Imagem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619136" cy="551179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114</xdr:row>
      <xdr:rowOff>0</xdr:rowOff>
    </xdr:from>
    <xdr:to>
      <xdr:col>10</xdr:col>
      <xdr:colOff>317500</xdr:colOff>
      <xdr:row>140</xdr:row>
      <xdr:rowOff>141287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154781</xdr:colOff>
      <xdr:row>47</xdr:row>
      <xdr:rowOff>37041</xdr:rowOff>
    </xdr:from>
    <xdr:to>
      <xdr:col>7</xdr:col>
      <xdr:colOff>23811</xdr:colOff>
      <xdr:row>86</xdr:row>
      <xdr:rowOff>166688</xdr:rowOff>
    </xdr:to>
    <xdr:graphicFrame macro="">
      <xdr:nvGraphicFramePr>
        <xdr:cNvPr id="921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0"/>
  <sheetViews>
    <sheetView topLeftCell="A121" workbookViewId="0">
      <selection activeCell="D114" sqref="D114"/>
    </sheetView>
  </sheetViews>
  <sheetFormatPr defaultColWidth="8.77734375" defaultRowHeight="14.4"/>
  <cols>
    <col min="1" max="1" width="76" bestFit="1" customWidth="1"/>
    <col min="2" max="2" width="23.33203125" bestFit="1" customWidth="1"/>
    <col min="3" max="3" width="49.77734375" customWidth="1"/>
    <col min="4" max="4" width="16.77734375" bestFit="1" customWidth="1"/>
    <col min="5" max="5" width="16.33203125" bestFit="1" customWidth="1"/>
    <col min="6" max="6" width="102.33203125" bestFit="1" customWidth="1"/>
    <col min="7" max="7" width="81.6640625" bestFit="1" customWidth="1"/>
    <col min="8" max="8" width="144" bestFit="1" customWidth="1"/>
    <col min="9" max="9" width="60.109375" bestFit="1" customWidth="1"/>
    <col min="10" max="10" width="59.33203125" bestFit="1" customWidth="1"/>
    <col min="11" max="11" width="110.6640625" bestFit="1" customWidth="1"/>
    <col min="12" max="12" width="65.109375" bestFit="1" customWidth="1"/>
    <col min="13" max="13" width="79" bestFit="1" customWidth="1"/>
  </cols>
  <sheetData>
    <row r="1" spans="1:13" s="13" customFormat="1" ht="12.75" customHeight="1">
      <c r="A1" s="14" t="s">
        <v>60</v>
      </c>
      <c r="B1" s="15" t="s">
        <v>61</v>
      </c>
      <c r="C1" s="15" t="s">
        <v>62</v>
      </c>
      <c r="D1" s="15" t="s">
        <v>63</v>
      </c>
      <c r="E1" s="15" t="s">
        <v>64</v>
      </c>
      <c r="F1" s="15" t="s">
        <v>65</v>
      </c>
      <c r="G1" s="15" t="s">
        <v>66</v>
      </c>
      <c r="H1" s="15" t="s">
        <v>67</v>
      </c>
      <c r="I1" s="15" t="s">
        <v>68</v>
      </c>
      <c r="J1" s="15" t="s">
        <v>69</v>
      </c>
      <c r="K1" s="15" t="s">
        <v>70</v>
      </c>
      <c r="L1" s="15" t="s">
        <v>71</v>
      </c>
      <c r="M1" s="16" t="s">
        <v>72</v>
      </c>
    </row>
    <row r="2" spans="1:13" s="13" customFormat="1" ht="12.75" customHeight="1">
      <c r="A2" s="17">
        <v>41711.831250000003</v>
      </c>
      <c r="B2" s="18" t="s">
        <v>73</v>
      </c>
      <c r="C2" s="18" t="s">
        <v>74</v>
      </c>
      <c r="D2" s="18" t="s">
        <v>75</v>
      </c>
      <c r="E2" s="18" t="s">
        <v>76</v>
      </c>
      <c r="F2" s="18" t="s">
        <v>77</v>
      </c>
      <c r="G2" s="18" t="s">
        <v>78</v>
      </c>
      <c r="H2" s="18" t="s">
        <v>79</v>
      </c>
      <c r="I2" s="18" t="s">
        <v>80</v>
      </c>
      <c r="J2" s="18" t="s">
        <v>81</v>
      </c>
      <c r="K2" s="18" t="s">
        <v>82</v>
      </c>
      <c r="L2" s="18"/>
      <c r="M2" s="19"/>
    </row>
    <row r="3" spans="1:13" s="13" customFormat="1" ht="12.75" customHeight="1">
      <c r="A3" s="17">
        <v>41711.837222222202</v>
      </c>
      <c r="B3" s="18" t="s">
        <v>73</v>
      </c>
      <c r="C3" s="18" t="s">
        <v>74</v>
      </c>
      <c r="D3" s="18" t="s">
        <v>83</v>
      </c>
      <c r="E3" s="18" t="s">
        <v>76</v>
      </c>
      <c r="F3" s="18" t="s">
        <v>84</v>
      </c>
      <c r="G3" s="18" t="s">
        <v>78</v>
      </c>
      <c r="H3" s="18" t="s">
        <v>85</v>
      </c>
      <c r="I3" s="18" t="s">
        <v>86</v>
      </c>
      <c r="J3" s="18" t="s">
        <v>81</v>
      </c>
      <c r="K3" s="18" t="s">
        <v>87</v>
      </c>
      <c r="L3" s="18"/>
      <c r="M3" s="19"/>
    </row>
    <row r="4" spans="1:13" s="13" customFormat="1" ht="12.75" customHeight="1">
      <c r="A4" s="17">
        <v>41712.213750000003</v>
      </c>
      <c r="B4" s="18" t="s">
        <v>88</v>
      </c>
      <c r="C4" s="18" t="s">
        <v>89</v>
      </c>
      <c r="D4" s="18" t="s">
        <v>83</v>
      </c>
      <c r="E4" s="18" t="s">
        <v>90</v>
      </c>
      <c r="F4" s="18" t="s">
        <v>91</v>
      </c>
      <c r="G4" s="18" t="s">
        <v>92</v>
      </c>
      <c r="H4" s="18" t="s">
        <v>93</v>
      </c>
      <c r="I4" s="18" t="s">
        <v>94</v>
      </c>
      <c r="J4" s="18" t="s">
        <v>81</v>
      </c>
      <c r="K4" s="18" t="s">
        <v>95</v>
      </c>
      <c r="L4" s="18"/>
      <c r="M4" s="19"/>
    </row>
    <row r="5" spans="1:13" s="13" customFormat="1" ht="12.75" customHeight="1">
      <c r="A5" s="17">
        <v>41712.214699074102</v>
      </c>
      <c r="B5" s="18" t="s">
        <v>88</v>
      </c>
      <c r="C5" s="18" t="s">
        <v>89</v>
      </c>
      <c r="D5" s="18" t="s">
        <v>83</v>
      </c>
      <c r="E5" s="18" t="s">
        <v>76</v>
      </c>
      <c r="F5" s="18" t="s">
        <v>96</v>
      </c>
      <c r="G5" s="18" t="s">
        <v>78</v>
      </c>
      <c r="H5" s="18" t="s">
        <v>85</v>
      </c>
      <c r="I5" s="18" t="s">
        <v>97</v>
      </c>
      <c r="J5" s="18" t="s">
        <v>98</v>
      </c>
      <c r="K5" s="18" t="s">
        <v>87</v>
      </c>
      <c r="L5" s="18"/>
      <c r="M5" s="19"/>
    </row>
    <row r="6" spans="1:13" s="13" customFormat="1" ht="12.75" customHeight="1">
      <c r="A6" s="17">
        <v>41712.217118055603</v>
      </c>
      <c r="B6" s="18" t="s">
        <v>99</v>
      </c>
      <c r="C6" s="18" t="s">
        <v>100</v>
      </c>
      <c r="D6" s="18" t="s">
        <v>83</v>
      </c>
      <c r="E6" s="18" t="s">
        <v>76</v>
      </c>
      <c r="F6" s="18" t="s">
        <v>101</v>
      </c>
      <c r="G6" s="18" t="s">
        <v>102</v>
      </c>
      <c r="H6" s="18" t="s">
        <v>103</v>
      </c>
      <c r="I6" s="18" t="s">
        <v>104</v>
      </c>
      <c r="J6" s="18" t="s">
        <v>105</v>
      </c>
      <c r="K6" s="18" t="s">
        <v>95</v>
      </c>
      <c r="L6" s="18"/>
      <c r="M6" s="19"/>
    </row>
    <row r="7" spans="1:13" s="13" customFormat="1" ht="12.75" customHeight="1">
      <c r="A7" s="17">
        <v>41712.398113425901</v>
      </c>
      <c r="B7" s="18" t="s">
        <v>88</v>
      </c>
      <c r="C7" s="18" t="s">
        <v>100</v>
      </c>
      <c r="D7" s="18" t="s">
        <v>83</v>
      </c>
      <c r="E7" s="18" t="s">
        <v>76</v>
      </c>
      <c r="F7" s="18" t="s">
        <v>101</v>
      </c>
      <c r="G7" s="18" t="s">
        <v>106</v>
      </c>
      <c r="H7" s="18" t="s">
        <v>85</v>
      </c>
      <c r="I7" s="18" t="s">
        <v>107</v>
      </c>
      <c r="J7" s="18" t="s">
        <v>108</v>
      </c>
      <c r="K7" s="18" t="s">
        <v>82</v>
      </c>
      <c r="L7" s="18"/>
      <c r="M7" s="19"/>
    </row>
    <row r="8" spans="1:13" s="13" customFormat="1" ht="12.75" customHeight="1">
      <c r="A8" s="17">
        <v>41712.3992013889</v>
      </c>
      <c r="B8" s="18" t="s">
        <v>109</v>
      </c>
      <c r="C8" s="18" t="s">
        <v>100</v>
      </c>
      <c r="D8" s="18" t="s">
        <v>83</v>
      </c>
      <c r="E8" s="18" t="s">
        <v>110</v>
      </c>
      <c r="F8" s="18" t="s">
        <v>77</v>
      </c>
      <c r="G8" s="18" t="s">
        <v>78</v>
      </c>
      <c r="H8" s="18" t="s">
        <v>103</v>
      </c>
      <c r="I8" s="18" t="s">
        <v>111</v>
      </c>
      <c r="J8" s="18" t="s">
        <v>81</v>
      </c>
      <c r="K8" s="18" t="s">
        <v>87</v>
      </c>
      <c r="L8" s="18"/>
      <c r="M8" s="19"/>
    </row>
    <row r="9" spans="1:13" s="13" customFormat="1" ht="12.75" customHeight="1">
      <c r="A9" s="17">
        <v>41712.399282407401</v>
      </c>
      <c r="B9" s="18" t="s">
        <v>73</v>
      </c>
      <c r="C9" s="18" t="s">
        <v>89</v>
      </c>
      <c r="D9" s="18" t="s">
        <v>75</v>
      </c>
      <c r="E9" s="18" t="s">
        <v>76</v>
      </c>
      <c r="F9" s="18" t="s">
        <v>112</v>
      </c>
      <c r="G9" s="18" t="s">
        <v>102</v>
      </c>
      <c r="H9" s="18" t="s">
        <v>79</v>
      </c>
      <c r="I9" s="18" t="s">
        <v>113</v>
      </c>
      <c r="J9" s="18" t="s">
        <v>114</v>
      </c>
      <c r="K9" s="18" t="s">
        <v>87</v>
      </c>
      <c r="L9" s="18"/>
      <c r="M9" s="19"/>
    </row>
    <row r="10" spans="1:13" s="13" customFormat="1" ht="12.75" customHeight="1">
      <c r="A10" s="17">
        <v>41712.425439814797</v>
      </c>
      <c r="B10" s="18" t="s">
        <v>109</v>
      </c>
      <c r="C10" s="18" t="s">
        <v>100</v>
      </c>
      <c r="D10" s="18" t="s">
        <v>83</v>
      </c>
      <c r="E10" s="18" t="s">
        <v>90</v>
      </c>
      <c r="F10" s="18" t="s">
        <v>115</v>
      </c>
      <c r="G10" s="18" t="s">
        <v>78</v>
      </c>
      <c r="H10" s="18" t="s">
        <v>79</v>
      </c>
      <c r="I10" s="18" t="s">
        <v>116</v>
      </c>
      <c r="J10" s="18" t="s">
        <v>117</v>
      </c>
      <c r="K10" s="18" t="s">
        <v>82</v>
      </c>
      <c r="L10" s="18"/>
      <c r="M10" s="19"/>
    </row>
    <row r="11" spans="1:13" s="13" customFormat="1" ht="12.75" customHeight="1">
      <c r="A11" s="17">
        <v>41712.770219907397</v>
      </c>
      <c r="B11" s="18" t="s">
        <v>73</v>
      </c>
      <c r="C11" s="18" t="s">
        <v>100</v>
      </c>
      <c r="D11" s="18" t="s">
        <v>83</v>
      </c>
      <c r="E11" s="18" t="s">
        <v>118</v>
      </c>
      <c r="F11" s="18" t="s">
        <v>119</v>
      </c>
      <c r="G11" s="18" t="s">
        <v>78</v>
      </c>
      <c r="H11" s="18" t="s">
        <v>120</v>
      </c>
      <c r="I11" s="18" t="s">
        <v>121</v>
      </c>
      <c r="J11" s="18" t="s">
        <v>122</v>
      </c>
      <c r="K11" s="18" t="s">
        <v>95</v>
      </c>
      <c r="L11" s="18"/>
      <c r="M11" s="19"/>
    </row>
    <row r="12" spans="1:13" s="13" customFormat="1" ht="12.75" customHeight="1">
      <c r="A12" s="17">
        <v>41712.7731712963</v>
      </c>
      <c r="B12" s="18" t="s">
        <v>73</v>
      </c>
      <c r="C12" s="18" t="s">
        <v>89</v>
      </c>
      <c r="D12" s="18" t="s">
        <v>75</v>
      </c>
      <c r="E12" s="18" t="s">
        <v>118</v>
      </c>
      <c r="F12" s="18" t="s">
        <v>123</v>
      </c>
      <c r="G12" s="18" t="s">
        <v>78</v>
      </c>
      <c r="H12" s="18" t="s">
        <v>120</v>
      </c>
      <c r="I12" s="18" t="s">
        <v>121</v>
      </c>
      <c r="J12" s="18" t="s">
        <v>124</v>
      </c>
      <c r="K12" s="18" t="s">
        <v>87</v>
      </c>
      <c r="L12" s="18"/>
      <c r="M12" s="19"/>
    </row>
    <row r="13" spans="1:13" s="13" customFormat="1" ht="12.75" customHeight="1">
      <c r="A13" s="17">
        <v>41712.775775463</v>
      </c>
      <c r="B13" s="18" t="s">
        <v>73</v>
      </c>
      <c r="C13" s="18" t="s">
        <v>74</v>
      </c>
      <c r="D13" s="18" t="s">
        <v>75</v>
      </c>
      <c r="E13" s="18" t="s">
        <v>118</v>
      </c>
      <c r="F13" s="18" t="s">
        <v>125</v>
      </c>
      <c r="G13" s="18" t="s">
        <v>106</v>
      </c>
      <c r="H13" s="18" t="s">
        <v>120</v>
      </c>
      <c r="I13" s="18" t="s">
        <v>126</v>
      </c>
      <c r="J13" s="18" t="s">
        <v>127</v>
      </c>
      <c r="K13" s="18" t="s">
        <v>87</v>
      </c>
      <c r="L13" s="18"/>
      <c r="M13" s="19"/>
    </row>
    <row r="14" spans="1:13" s="13" customFormat="1" ht="12.75" customHeight="1">
      <c r="A14" s="17">
        <v>41712.7790046296</v>
      </c>
      <c r="B14" s="18" t="s">
        <v>88</v>
      </c>
      <c r="C14" s="18" t="s">
        <v>100</v>
      </c>
      <c r="D14" s="18" t="s">
        <v>83</v>
      </c>
      <c r="E14" s="18" t="s">
        <v>90</v>
      </c>
      <c r="F14" s="18" t="s">
        <v>128</v>
      </c>
      <c r="G14" s="18" t="s">
        <v>78</v>
      </c>
      <c r="H14" s="18" t="s">
        <v>120</v>
      </c>
      <c r="I14" s="18" t="s">
        <v>121</v>
      </c>
      <c r="J14" s="18" t="s">
        <v>129</v>
      </c>
      <c r="K14" s="18" t="s">
        <v>87</v>
      </c>
      <c r="L14" s="18"/>
      <c r="M14" s="19"/>
    </row>
    <row r="15" spans="1:13" s="13" customFormat="1" ht="12.75" customHeight="1">
      <c r="A15" s="17">
        <v>41713.434745370403</v>
      </c>
      <c r="B15" s="18" t="s">
        <v>88</v>
      </c>
      <c r="C15" s="18" t="s">
        <v>100</v>
      </c>
      <c r="D15" s="18" t="s">
        <v>83</v>
      </c>
      <c r="E15" s="18" t="s">
        <v>76</v>
      </c>
      <c r="F15" s="18" t="s">
        <v>130</v>
      </c>
      <c r="G15" s="18" t="s">
        <v>78</v>
      </c>
      <c r="H15" s="18" t="s">
        <v>93</v>
      </c>
      <c r="I15" s="18" t="s">
        <v>131</v>
      </c>
      <c r="J15" s="18" t="s">
        <v>129</v>
      </c>
      <c r="K15" s="18" t="s">
        <v>82</v>
      </c>
      <c r="L15" s="18"/>
      <c r="M15" s="19"/>
    </row>
    <row r="16" spans="1:13" s="13" customFormat="1" ht="12.75" customHeight="1">
      <c r="A16" s="17">
        <v>41713.608506944402</v>
      </c>
      <c r="B16" s="18" t="s">
        <v>73</v>
      </c>
      <c r="C16" s="18" t="s">
        <v>74</v>
      </c>
      <c r="D16" s="18" t="s">
        <v>83</v>
      </c>
      <c r="E16" s="18" t="s">
        <v>76</v>
      </c>
      <c r="F16" s="18" t="s">
        <v>132</v>
      </c>
      <c r="G16" s="18" t="s">
        <v>78</v>
      </c>
      <c r="H16" s="18" t="s">
        <v>93</v>
      </c>
      <c r="I16" s="18" t="s">
        <v>97</v>
      </c>
      <c r="J16" s="18" t="s">
        <v>133</v>
      </c>
      <c r="K16" s="18"/>
      <c r="L16" s="18"/>
      <c r="M16" s="19" t="s">
        <v>134</v>
      </c>
    </row>
    <row r="17" spans="1:13" s="13" customFormat="1" ht="12.75" customHeight="1">
      <c r="A17" s="17">
        <v>41713.6175</v>
      </c>
      <c r="B17" s="18" t="s">
        <v>99</v>
      </c>
      <c r="C17" s="18" t="s">
        <v>135</v>
      </c>
      <c r="D17" s="18" t="s">
        <v>75</v>
      </c>
      <c r="E17" s="18" t="s">
        <v>76</v>
      </c>
      <c r="F17" s="18" t="s">
        <v>136</v>
      </c>
      <c r="G17" s="18" t="s">
        <v>92</v>
      </c>
      <c r="H17" s="18" t="s">
        <v>120</v>
      </c>
      <c r="I17" s="18" t="s">
        <v>126</v>
      </c>
      <c r="J17" s="18" t="s">
        <v>137</v>
      </c>
      <c r="K17" s="18"/>
      <c r="L17" s="18"/>
      <c r="M17" s="19" t="s">
        <v>138</v>
      </c>
    </row>
    <row r="18" spans="1:13" s="13" customFormat="1" ht="12.75" customHeight="1">
      <c r="A18" s="17">
        <v>41713.6187615741</v>
      </c>
      <c r="B18" s="18" t="s">
        <v>88</v>
      </c>
      <c r="C18" s="18" t="s">
        <v>74</v>
      </c>
      <c r="D18" s="18" t="s">
        <v>83</v>
      </c>
      <c r="E18" s="18" t="s">
        <v>76</v>
      </c>
      <c r="F18" s="18" t="s">
        <v>139</v>
      </c>
      <c r="G18" s="18" t="s">
        <v>78</v>
      </c>
      <c r="H18" s="18" t="s">
        <v>93</v>
      </c>
      <c r="I18" s="18" t="s">
        <v>140</v>
      </c>
      <c r="J18" s="18" t="s">
        <v>81</v>
      </c>
      <c r="K18" s="18"/>
      <c r="L18" s="18"/>
      <c r="M18" s="19" t="s">
        <v>141</v>
      </c>
    </row>
    <row r="19" spans="1:13" s="13" customFormat="1" ht="12.75" customHeight="1">
      <c r="A19" s="17">
        <v>41713.618969907402</v>
      </c>
      <c r="B19" s="18" t="s">
        <v>88</v>
      </c>
      <c r="C19" s="18" t="s">
        <v>100</v>
      </c>
      <c r="D19" s="18" t="s">
        <v>83</v>
      </c>
      <c r="E19" s="18" t="s">
        <v>76</v>
      </c>
      <c r="F19" s="18" t="s">
        <v>132</v>
      </c>
      <c r="G19" s="18" t="s">
        <v>106</v>
      </c>
      <c r="H19" s="18" t="s">
        <v>85</v>
      </c>
      <c r="I19" s="18" t="s">
        <v>97</v>
      </c>
      <c r="J19" s="18" t="s">
        <v>133</v>
      </c>
      <c r="K19" s="18"/>
      <c r="L19" s="18"/>
      <c r="M19" s="19" t="s">
        <v>142</v>
      </c>
    </row>
    <row r="20" spans="1:13" s="13" customFormat="1" ht="12.75" customHeight="1">
      <c r="A20" s="17">
        <v>41713.625520833302</v>
      </c>
      <c r="B20" s="18" t="s">
        <v>88</v>
      </c>
      <c r="C20" s="18" t="s">
        <v>135</v>
      </c>
      <c r="D20" s="18" t="s">
        <v>83</v>
      </c>
      <c r="E20" s="18" t="s">
        <v>76</v>
      </c>
      <c r="F20" s="18" t="s">
        <v>143</v>
      </c>
      <c r="G20" s="18" t="s">
        <v>102</v>
      </c>
      <c r="H20" s="18" t="s">
        <v>79</v>
      </c>
      <c r="I20" s="18" t="s">
        <v>144</v>
      </c>
      <c r="J20" s="18" t="s">
        <v>145</v>
      </c>
      <c r="K20" s="18"/>
      <c r="L20" s="18"/>
      <c r="M20" s="19" t="s">
        <v>146</v>
      </c>
    </row>
    <row r="21" spans="1:13" s="13" customFormat="1" ht="12.75" customHeight="1">
      <c r="A21" s="17">
        <v>41713.628368055601</v>
      </c>
      <c r="B21" s="18" t="s">
        <v>99</v>
      </c>
      <c r="C21" s="18" t="s">
        <v>89</v>
      </c>
      <c r="D21" s="18" t="s">
        <v>75</v>
      </c>
      <c r="E21" s="18" t="s">
        <v>76</v>
      </c>
      <c r="F21" s="18" t="s">
        <v>147</v>
      </c>
      <c r="G21" s="18" t="s">
        <v>78</v>
      </c>
      <c r="H21" s="18" t="s">
        <v>79</v>
      </c>
      <c r="I21" s="18" t="s">
        <v>94</v>
      </c>
      <c r="J21" s="18" t="s">
        <v>127</v>
      </c>
      <c r="K21" s="18"/>
      <c r="L21" s="18"/>
      <c r="M21" s="19" t="s">
        <v>138</v>
      </c>
    </row>
    <row r="22" spans="1:13" s="13" customFormat="1" ht="12.75" customHeight="1">
      <c r="A22" s="17">
        <v>41713.628796296303</v>
      </c>
      <c r="B22" s="18" t="s">
        <v>88</v>
      </c>
      <c r="C22" s="18" t="s">
        <v>89</v>
      </c>
      <c r="D22" s="18" t="s">
        <v>83</v>
      </c>
      <c r="E22" s="18" t="s">
        <v>76</v>
      </c>
      <c r="F22" s="18" t="s">
        <v>148</v>
      </c>
      <c r="G22" s="18" t="s">
        <v>78</v>
      </c>
      <c r="H22" s="18" t="s">
        <v>103</v>
      </c>
      <c r="I22" s="18" t="s">
        <v>80</v>
      </c>
      <c r="J22" s="18" t="s">
        <v>98</v>
      </c>
      <c r="K22" s="18"/>
      <c r="L22" s="18"/>
      <c r="M22" s="19" t="s">
        <v>149</v>
      </c>
    </row>
    <row r="23" spans="1:13" s="13" customFormat="1" ht="12.75" customHeight="1">
      <c r="A23" s="17">
        <v>41713.629594907397</v>
      </c>
      <c r="B23" s="18" t="s">
        <v>99</v>
      </c>
      <c r="C23" s="18" t="s">
        <v>135</v>
      </c>
      <c r="D23" s="18" t="s">
        <v>75</v>
      </c>
      <c r="E23" s="18" t="s">
        <v>76</v>
      </c>
      <c r="F23" s="18" t="s">
        <v>150</v>
      </c>
      <c r="G23" s="18" t="s">
        <v>102</v>
      </c>
      <c r="H23" s="18" t="s">
        <v>120</v>
      </c>
      <c r="I23" s="18" t="s">
        <v>126</v>
      </c>
      <c r="J23" s="18" t="s">
        <v>81</v>
      </c>
      <c r="K23" s="18"/>
      <c r="L23" s="18"/>
      <c r="M23" s="19" t="s">
        <v>149</v>
      </c>
    </row>
    <row r="24" spans="1:13" s="13" customFormat="1" ht="12.75" customHeight="1">
      <c r="A24" s="17">
        <v>41713.635995370401</v>
      </c>
      <c r="B24" s="18" t="s">
        <v>73</v>
      </c>
      <c r="C24" s="18" t="s">
        <v>100</v>
      </c>
      <c r="D24" s="18" t="s">
        <v>75</v>
      </c>
      <c r="E24" s="18" t="s">
        <v>76</v>
      </c>
      <c r="F24" s="18" t="s">
        <v>151</v>
      </c>
      <c r="G24" s="18" t="s">
        <v>92</v>
      </c>
      <c r="H24" s="18" t="s">
        <v>152</v>
      </c>
      <c r="I24" s="18" t="s">
        <v>153</v>
      </c>
      <c r="J24" s="18" t="s">
        <v>81</v>
      </c>
      <c r="K24" s="18"/>
      <c r="L24" s="18"/>
      <c r="M24" s="19" t="s">
        <v>134</v>
      </c>
    </row>
    <row r="25" spans="1:13" s="13" customFormat="1" ht="12.75" customHeight="1">
      <c r="A25" s="17">
        <v>41713.6705671296</v>
      </c>
      <c r="B25" s="18" t="s">
        <v>109</v>
      </c>
      <c r="C25" s="18" t="s">
        <v>89</v>
      </c>
      <c r="D25" s="18" t="s">
        <v>75</v>
      </c>
      <c r="E25" s="18" t="s">
        <v>154</v>
      </c>
      <c r="F25" s="18" t="s">
        <v>147</v>
      </c>
      <c r="G25" s="18" t="s">
        <v>92</v>
      </c>
      <c r="H25" s="18" t="s">
        <v>152</v>
      </c>
      <c r="I25" s="18" t="s">
        <v>94</v>
      </c>
      <c r="J25" s="18" t="s">
        <v>155</v>
      </c>
      <c r="K25" s="18"/>
      <c r="L25" s="18"/>
      <c r="M25" s="19" t="s">
        <v>134</v>
      </c>
    </row>
    <row r="26" spans="1:13" s="13" customFormat="1" ht="12.75" customHeight="1">
      <c r="A26" s="17">
        <v>41713.677187499998</v>
      </c>
      <c r="B26" s="18" t="s">
        <v>88</v>
      </c>
      <c r="C26" s="18" t="s">
        <v>100</v>
      </c>
      <c r="D26" s="18" t="s">
        <v>75</v>
      </c>
      <c r="E26" s="18" t="s">
        <v>76</v>
      </c>
      <c r="F26" s="18" t="s">
        <v>156</v>
      </c>
      <c r="G26" s="18" t="s">
        <v>92</v>
      </c>
      <c r="H26" s="18" t="s">
        <v>103</v>
      </c>
      <c r="I26" s="18" t="s">
        <v>157</v>
      </c>
      <c r="J26" s="18" t="s">
        <v>81</v>
      </c>
      <c r="K26" s="18"/>
      <c r="L26" s="18"/>
      <c r="M26" s="19" t="s">
        <v>141</v>
      </c>
    </row>
    <row r="27" spans="1:13" s="13" customFormat="1" ht="12.75" customHeight="1">
      <c r="A27" s="17">
        <v>41713.721909722197</v>
      </c>
      <c r="B27" s="18" t="s">
        <v>88</v>
      </c>
      <c r="C27" s="18" t="s">
        <v>89</v>
      </c>
      <c r="D27" s="18" t="s">
        <v>83</v>
      </c>
      <c r="E27" s="18" t="s">
        <v>76</v>
      </c>
      <c r="F27" s="18" t="s">
        <v>143</v>
      </c>
      <c r="G27" s="18" t="s">
        <v>106</v>
      </c>
      <c r="H27" s="18" t="s">
        <v>103</v>
      </c>
      <c r="I27" s="18" t="s">
        <v>121</v>
      </c>
      <c r="J27" s="18" t="s">
        <v>105</v>
      </c>
      <c r="K27" s="18"/>
      <c r="L27" s="18"/>
      <c r="M27" s="19" t="s">
        <v>158</v>
      </c>
    </row>
    <row r="28" spans="1:13" s="13" customFormat="1">
      <c r="A28" s="17">
        <v>41713.736990740697</v>
      </c>
      <c r="B28" s="18" t="s">
        <v>109</v>
      </c>
      <c r="C28" s="18" t="s">
        <v>100</v>
      </c>
      <c r="D28" s="18" t="s">
        <v>75</v>
      </c>
      <c r="E28" s="18" t="s">
        <v>110</v>
      </c>
      <c r="F28" s="18" t="s">
        <v>159</v>
      </c>
      <c r="G28" s="18" t="s">
        <v>92</v>
      </c>
      <c r="H28" s="18" t="s">
        <v>103</v>
      </c>
      <c r="I28" s="18" t="s">
        <v>80</v>
      </c>
      <c r="J28" s="18" t="s">
        <v>81</v>
      </c>
      <c r="K28" s="18"/>
      <c r="L28" s="18"/>
      <c r="M28" s="19" t="s">
        <v>160</v>
      </c>
    </row>
    <row r="29" spans="1:13" s="13" customFormat="1">
      <c r="A29" s="17">
        <v>41713.744803240697</v>
      </c>
      <c r="B29" s="18" t="s">
        <v>161</v>
      </c>
      <c r="C29" s="18" t="s">
        <v>135</v>
      </c>
      <c r="D29" s="18" t="s">
        <v>83</v>
      </c>
      <c r="E29" s="18" t="s">
        <v>76</v>
      </c>
      <c r="F29" s="18" t="s">
        <v>162</v>
      </c>
      <c r="G29" s="18" t="s">
        <v>78</v>
      </c>
      <c r="H29" s="18" t="s">
        <v>103</v>
      </c>
      <c r="I29" s="18" t="s">
        <v>163</v>
      </c>
      <c r="J29" s="18" t="s">
        <v>137</v>
      </c>
      <c r="K29" s="18"/>
      <c r="L29" s="18"/>
      <c r="M29" s="19" t="s">
        <v>164</v>
      </c>
    </row>
    <row r="30" spans="1:13" s="13" customFormat="1">
      <c r="A30" s="17">
        <v>41713.7509027778</v>
      </c>
      <c r="B30" s="18" t="s">
        <v>73</v>
      </c>
      <c r="C30" s="18" t="s">
        <v>100</v>
      </c>
      <c r="D30" s="18" t="s">
        <v>83</v>
      </c>
      <c r="E30" s="18" t="s">
        <v>76</v>
      </c>
      <c r="F30" s="18" t="s">
        <v>132</v>
      </c>
      <c r="G30" s="18" t="s">
        <v>78</v>
      </c>
      <c r="H30" s="18" t="s">
        <v>103</v>
      </c>
      <c r="I30" s="18" t="s">
        <v>165</v>
      </c>
      <c r="J30" s="18" t="s">
        <v>124</v>
      </c>
      <c r="K30" s="18"/>
      <c r="L30" s="18"/>
      <c r="M30" s="19" t="s">
        <v>134</v>
      </c>
    </row>
    <row r="31" spans="1:13" s="13" customFormat="1">
      <c r="A31" s="17">
        <v>41713.7596990741</v>
      </c>
      <c r="B31" s="18" t="s">
        <v>73</v>
      </c>
      <c r="C31" s="18" t="s">
        <v>74</v>
      </c>
      <c r="D31" s="18" t="s">
        <v>75</v>
      </c>
      <c r="E31" s="18" t="s">
        <v>118</v>
      </c>
      <c r="F31" s="18" t="s">
        <v>166</v>
      </c>
      <c r="G31" s="18" t="s">
        <v>78</v>
      </c>
      <c r="H31" s="18" t="s">
        <v>103</v>
      </c>
      <c r="I31" s="18" t="s">
        <v>167</v>
      </c>
      <c r="J31" s="18" t="s">
        <v>168</v>
      </c>
      <c r="K31" s="18"/>
      <c r="L31" s="18"/>
      <c r="M31" s="19" t="s">
        <v>134</v>
      </c>
    </row>
    <row r="32" spans="1:13" s="13" customFormat="1">
      <c r="A32" s="17">
        <v>41713.825671296298</v>
      </c>
      <c r="B32" s="18" t="s">
        <v>73</v>
      </c>
      <c r="C32" s="18" t="s">
        <v>100</v>
      </c>
      <c r="D32" s="18" t="s">
        <v>83</v>
      </c>
      <c r="E32" s="18" t="s">
        <v>118</v>
      </c>
      <c r="F32" s="18" t="s">
        <v>169</v>
      </c>
      <c r="G32" s="18" t="s">
        <v>78</v>
      </c>
      <c r="H32" s="18" t="s">
        <v>120</v>
      </c>
      <c r="I32" s="18" t="s">
        <v>153</v>
      </c>
      <c r="J32" s="18" t="s">
        <v>122</v>
      </c>
      <c r="K32" s="18"/>
      <c r="L32" s="18"/>
      <c r="M32" s="19" t="s">
        <v>149</v>
      </c>
    </row>
    <row r="33" spans="1:13" s="13" customFormat="1">
      <c r="A33" s="17">
        <v>41713.832974536999</v>
      </c>
      <c r="B33" s="18" t="s">
        <v>88</v>
      </c>
      <c r="C33" s="18" t="s">
        <v>100</v>
      </c>
      <c r="D33" s="18" t="s">
        <v>75</v>
      </c>
      <c r="E33" s="18" t="s">
        <v>76</v>
      </c>
      <c r="F33" s="18" t="s">
        <v>170</v>
      </c>
      <c r="G33" s="18" t="s">
        <v>78</v>
      </c>
      <c r="H33" s="18" t="s">
        <v>93</v>
      </c>
      <c r="I33" s="18" t="s">
        <v>97</v>
      </c>
      <c r="J33" s="18" t="s">
        <v>81</v>
      </c>
      <c r="K33" s="18"/>
      <c r="L33" s="18"/>
      <c r="M33" s="19" t="s">
        <v>141</v>
      </c>
    </row>
    <row r="34" spans="1:13" s="13" customFormat="1">
      <c r="A34" s="17">
        <v>41713.870057870401</v>
      </c>
      <c r="B34" s="18" t="s">
        <v>109</v>
      </c>
      <c r="C34" s="18" t="s">
        <v>74</v>
      </c>
      <c r="D34" s="18" t="s">
        <v>83</v>
      </c>
      <c r="E34" s="18" t="s">
        <v>118</v>
      </c>
      <c r="F34" s="18" t="s">
        <v>171</v>
      </c>
      <c r="G34" s="18" t="s">
        <v>106</v>
      </c>
      <c r="H34" s="18" t="s">
        <v>79</v>
      </c>
      <c r="I34" s="18" t="s">
        <v>121</v>
      </c>
      <c r="J34" s="18" t="s">
        <v>137</v>
      </c>
      <c r="K34" s="18"/>
      <c r="L34" s="18"/>
      <c r="M34" s="19" t="s">
        <v>164</v>
      </c>
    </row>
    <row r="35" spans="1:13" s="13" customFormat="1">
      <c r="A35" s="17">
        <v>41713.880856481497</v>
      </c>
      <c r="B35" s="18" t="s">
        <v>88</v>
      </c>
      <c r="C35" s="18" t="s">
        <v>100</v>
      </c>
      <c r="D35" s="18" t="s">
        <v>75</v>
      </c>
      <c r="E35" s="18" t="s">
        <v>76</v>
      </c>
      <c r="F35" s="18" t="s">
        <v>162</v>
      </c>
      <c r="G35" s="18" t="s">
        <v>78</v>
      </c>
      <c r="H35" s="18" t="s">
        <v>103</v>
      </c>
      <c r="I35" s="18" t="s">
        <v>80</v>
      </c>
      <c r="J35" s="18" t="s">
        <v>155</v>
      </c>
      <c r="K35" s="18"/>
      <c r="L35" s="18"/>
      <c r="M35" s="19" t="s">
        <v>141</v>
      </c>
    </row>
    <row r="36" spans="1:13" s="13" customFormat="1">
      <c r="A36" s="17">
        <v>41713.886481481502</v>
      </c>
      <c r="B36" s="18" t="s">
        <v>88</v>
      </c>
      <c r="C36" s="18" t="s">
        <v>100</v>
      </c>
      <c r="D36" s="18" t="s">
        <v>83</v>
      </c>
      <c r="E36" s="18" t="s">
        <v>76</v>
      </c>
      <c r="F36" s="18" t="s">
        <v>172</v>
      </c>
      <c r="G36" s="18" t="s">
        <v>78</v>
      </c>
      <c r="H36" s="18" t="s">
        <v>93</v>
      </c>
      <c r="I36" s="18" t="s">
        <v>173</v>
      </c>
      <c r="J36" s="18" t="s">
        <v>81</v>
      </c>
      <c r="K36" s="18"/>
      <c r="L36" s="18"/>
      <c r="M36" s="19" t="s">
        <v>149</v>
      </c>
    </row>
    <row r="37" spans="1:13" s="13" customFormat="1">
      <c r="A37" s="17">
        <v>41714.023773148103</v>
      </c>
      <c r="B37" s="18" t="s">
        <v>99</v>
      </c>
      <c r="C37" s="18" t="s">
        <v>89</v>
      </c>
      <c r="D37" s="18" t="s">
        <v>83</v>
      </c>
      <c r="E37" s="18" t="s">
        <v>76</v>
      </c>
      <c r="F37" s="18" t="s">
        <v>174</v>
      </c>
      <c r="G37" s="18" t="s">
        <v>78</v>
      </c>
      <c r="H37" s="18" t="s">
        <v>93</v>
      </c>
      <c r="I37" s="18" t="s">
        <v>97</v>
      </c>
      <c r="J37" s="18" t="s">
        <v>168</v>
      </c>
      <c r="K37" s="18"/>
      <c r="L37" s="18"/>
      <c r="M37" s="19" t="s">
        <v>164</v>
      </c>
    </row>
    <row r="38" spans="1:13" s="13" customFormat="1">
      <c r="A38" s="17">
        <v>41713.917418981502</v>
      </c>
      <c r="B38" s="18" t="s">
        <v>73</v>
      </c>
      <c r="C38" s="18" t="s">
        <v>100</v>
      </c>
      <c r="D38" s="18" t="s">
        <v>83</v>
      </c>
      <c r="E38" s="18" t="s">
        <v>118</v>
      </c>
      <c r="F38" s="18" t="s">
        <v>132</v>
      </c>
      <c r="G38" s="18" t="s">
        <v>78</v>
      </c>
      <c r="H38" s="18" t="s">
        <v>103</v>
      </c>
      <c r="I38" s="18" t="s">
        <v>175</v>
      </c>
      <c r="J38" s="18" t="s">
        <v>137</v>
      </c>
      <c r="K38" s="18"/>
      <c r="L38" s="18"/>
      <c r="M38" s="19" t="s">
        <v>134</v>
      </c>
    </row>
    <row r="39" spans="1:13" s="13" customFormat="1">
      <c r="A39" s="17">
        <v>41714.393564814804</v>
      </c>
      <c r="B39" s="18" t="s">
        <v>99</v>
      </c>
      <c r="C39" s="18" t="s">
        <v>100</v>
      </c>
      <c r="D39" s="18" t="s">
        <v>83</v>
      </c>
      <c r="E39" s="18" t="s">
        <v>76</v>
      </c>
      <c r="F39" s="18" t="s">
        <v>125</v>
      </c>
      <c r="G39" s="18" t="s">
        <v>106</v>
      </c>
      <c r="H39" s="18" t="s">
        <v>79</v>
      </c>
      <c r="I39" s="18" t="s">
        <v>97</v>
      </c>
      <c r="J39" s="18" t="s">
        <v>108</v>
      </c>
      <c r="K39" s="18"/>
      <c r="L39" s="18"/>
      <c r="M39" s="19" t="s">
        <v>164</v>
      </c>
    </row>
    <row r="40" spans="1:13" s="13" customFormat="1">
      <c r="A40" s="17">
        <v>41714.399675925903</v>
      </c>
      <c r="B40" s="18" t="s">
        <v>109</v>
      </c>
      <c r="C40" s="18" t="s">
        <v>74</v>
      </c>
      <c r="D40" s="18" t="s">
        <v>83</v>
      </c>
      <c r="E40" s="18" t="s">
        <v>154</v>
      </c>
      <c r="F40" s="18" t="s">
        <v>147</v>
      </c>
      <c r="G40" s="18" t="s">
        <v>92</v>
      </c>
      <c r="H40" s="18" t="s">
        <v>152</v>
      </c>
      <c r="I40" s="18" t="s">
        <v>176</v>
      </c>
      <c r="J40" s="18" t="s">
        <v>176</v>
      </c>
      <c r="K40" s="18"/>
      <c r="L40" s="18"/>
      <c r="M40" s="19" t="s">
        <v>134</v>
      </c>
    </row>
    <row r="41" spans="1:13" s="13" customFormat="1">
      <c r="A41" s="17">
        <v>41714.4614351852</v>
      </c>
      <c r="B41" s="18" t="s">
        <v>73</v>
      </c>
      <c r="C41" s="18" t="s">
        <v>74</v>
      </c>
      <c r="D41" s="18" t="s">
        <v>83</v>
      </c>
      <c r="E41" s="18" t="s">
        <v>76</v>
      </c>
      <c r="F41" s="18" t="s">
        <v>177</v>
      </c>
      <c r="G41" s="18" t="s">
        <v>92</v>
      </c>
      <c r="H41" s="18" t="s">
        <v>79</v>
      </c>
      <c r="I41" s="18" t="s">
        <v>97</v>
      </c>
      <c r="J41" s="18" t="s">
        <v>178</v>
      </c>
      <c r="K41" s="18"/>
      <c r="L41" s="18"/>
      <c r="M41" s="19" t="s">
        <v>138</v>
      </c>
    </row>
    <row r="42" spans="1:13" s="13" customFormat="1">
      <c r="A42" s="17">
        <v>41714.464375000003</v>
      </c>
      <c r="B42" s="18" t="s">
        <v>88</v>
      </c>
      <c r="C42" s="18" t="s">
        <v>100</v>
      </c>
      <c r="D42" s="18" t="s">
        <v>83</v>
      </c>
      <c r="E42" s="18" t="s">
        <v>76</v>
      </c>
      <c r="F42" s="18" t="s">
        <v>139</v>
      </c>
      <c r="G42" s="18" t="s">
        <v>78</v>
      </c>
      <c r="H42" s="18" t="s">
        <v>93</v>
      </c>
      <c r="I42" s="18" t="s">
        <v>97</v>
      </c>
      <c r="J42" s="18" t="s">
        <v>179</v>
      </c>
      <c r="K42" s="18"/>
      <c r="L42" s="18"/>
      <c r="M42" s="19" t="s">
        <v>141</v>
      </c>
    </row>
    <row r="43" spans="1:13" s="13" customFormat="1">
      <c r="A43" s="17">
        <v>41714.485763888901</v>
      </c>
      <c r="B43" s="18" t="s">
        <v>99</v>
      </c>
      <c r="C43" s="18" t="s">
        <v>100</v>
      </c>
      <c r="D43" s="18" t="s">
        <v>83</v>
      </c>
      <c r="E43" s="18" t="s">
        <v>76</v>
      </c>
      <c r="F43" s="18" t="s">
        <v>180</v>
      </c>
      <c r="G43" s="18" t="s">
        <v>106</v>
      </c>
      <c r="H43" s="18" t="s">
        <v>120</v>
      </c>
      <c r="I43" s="18" t="s">
        <v>97</v>
      </c>
      <c r="J43" s="18" t="s">
        <v>124</v>
      </c>
      <c r="K43" s="18"/>
      <c r="L43" s="18"/>
      <c r="M43" s="19" t="s">
        <v>141</v>
      </c>
    </row>
    <row r="44" spans="1:13" s="13" customFormat="1">
      <c r="A44" s="17">
        <v>41714.535115740699</v>
      </c>
      <c r="B44" s="18" t="s">
        <v>88</v>
      </c>
      <c r="C44" s="18" t="s">
        <v>100</v>
      </c>
      <c r="D44" s="18" t="s">
        <v>75</v>
      </c>
      <c r="E44" s="18" t="s">
        <v>76</v>
      </c>
      <c r="F44" s="18" t="s">
        <v>180</v>
      </c>
      <c r="G44" s="18" t="s">
        <v>106</v>
      </c>
      <c r="H44" s="18" t="s">
        <v>85</v>
      </c>
      <c r="I44" s="18" t="s">
        <v>97</v>
      </c>
      <c r="J44" s="18" t="s">
        <v>122</v>
      </c>
      <c r="K44" s="18"/>
      <c r="L44" s="18"/>
      <c r="M44" s="19" t="s">
        <v>164</v>
      </c>
    </row>
    <row r="45" spans="1:13" s="13" customFormat="1">
      <c r="A45" s="17">
        <v>41714.516990740703</v>
      </c>
      <c r="B45" s="18" t="s">
        <v>73</v>
      </c>
      <c r="C45" s="18" t="s">
        <v>100</v>
      </c>
      <c r="D45" s="18" t="s">
        <v>83</v>
      </c>
      <c r="E45" s="18" t="s">
        <v>76</v>
      </c>
      <c r="F45" s="18" t="s">
        <v>181</v>
      </c>
      <c r="G45" s="18" t="s">
        <v>106</v>
      </c>
      <c r="H45" s="18" t="s">
        <v>93</v>
      </c>
      <c r="I45" s="18" t="s">
        <v>80</v>
      </c>
      <c r="J45" s="18" t="s">
        <v>117</v>
      </c>
      <c r="K45" s="18"/>
      <c r="L45" s="18"/>
      <c r="M45" s="19" t="s">
        <v>149</v>
      </c>
    </row>
    <row r="46" spans="1:13" s="13" customFormat="1">
      <c r="A46" s="17">
        <v>41714.524375000001</v>
      </c>
      <c r="B46" s="18" t="s">
        <v>73</v>
      </c>
      <c r="C46" s="18" t="s">
        <v>89</v>
      </c>
      <c r="D46" s="18" t="s">
        <v>83</v>
      </c>
      <c r="E46" s="18" t="s">
        <v>76</v>
      </c>
      <c r="F46" s="18" t="s">
        <v>136</v>
      </c>
      <c r="G46" s="18" t="s">
        <v>92</v>
      </c>
      <c r="H46" s="18" t="s">
        <v>93</v>
      </c>
      <c r="I46" s="18" t="s">
        <v>94</v>
      </c>
      <c r="J46" s="18" t="s">
        <v>81</v>
      </c>
      <c r="K46" s="18"/>
      <c r="L46" s="18"/>
      <c r="M46" s="19" t="s">
        <v>134</v>
      </c>
    </row>
    <row r="47" spans="1:13" s="13" customFormat="1">
      <c r="A47" s="17">
        <v>41714.524502314802</v>
      </c>
      <c r="B47" s="18" t="s">
        <v>73</v>
      </c>
      <c r="C47" s="18" t="s">
        <v>89</v>
      </c>
      <c r="D47" s="18" t="s">
        <v>83</v>
      </c>
      <c r="E47" s="18" t="s">
        <v>76</v>
      </c>
      <c r="F47" s="18" t="s">
        <v>136</v>
      </c>
      <c r="G47" s="18" t="s">
        <v>92</v>
      </c>
      <c r="H47" s="18" t="s">
        <v>93</v>
      </c>
      <c r="I47" s="18" t="s">
        <v>94</v>
      </c>
      <c r="J47" s="18" t="s">
        <v>81</v>
      </c>
      <c r="K47" s="18"/>
      <c r="L47" s="18"/>
      <c r="M47" s="19" t="s">
        <v>134</v>
      </c>
    </row>
    <row r="48" spans="1:13" s="13" customFormat="1">
      <c r="A48" s="17">
        <v>41714.551030092603</v>
      </c>
      <c r="B48" s="18" t="s">
        <v>88</v>
      </c>
      <c r="C48" s="18" t="s">
        <v>74</v>
      </c>
      <c r="D48" s="18" t="s">
        <v>75</v>
      </c>
      <c r="E48" s="18" t="s">
        <v>76</v>
      </c>
      <c r="F48" s="18" t="s">
        <v>182</v>
      </c>
      <c r="G48" s="18" t="s">
        <v>106</v>
      </c>
      <c r="H48" s="18" t="s">
        <v>79</v>
      </c>
      <c r="I48" s="18" t="s">
        <v>157</v>
      </c>
      <c r="J48" s="18" t="s">
        <v>179</v>
      </c>
      <c r="K48" s="18"/>
      <c r="L48" s="18"/>
      <c r="M48" s="19" t="s">
        <v>138</v>
      </c>
    </row>
    <row r="49" spans="1:13" s="13" customFormat="1">
      <c r="A49" s="17">
        <v>41714.570416666698</v>
      </c>
      <c r="B49" s="18" t="s">
        <v>109</v>
      </c>
      <c r="C49" s="18" t="s">
        <v>74</v>
      </c>
      <c r="D49" s="18" t="s">
        <v>83</v>
      </c>
      <c r="E49" s="18" t="s">
        <v>110</v>
      </c>
      <c r="F49" s="18" t="s">
        <v>180</v>
      </c>
      <c r="G49" s="18" t="s">
        <v>106</v>
      </c>
      <c r="H49" s="18" t="s">
        <v>79</v>
      </c>
      <c r="I49" s="18" t="s">
        <v>97</v>
      </c>
      <c r="J49" s="18" t="s">
        <v>117</v>
      </c>
      <c r="K49" s="18"/>
      <c r="L49" s="18"/>
      <c r="M49" s="19" t="s">
        <v>160</v>
      </c>
    </row>
    <row r="50" spans="1:13" s="13" customFormat="1">
      <c r="A50" s="17">
        <v>41714.5769560185</v>
      </c>
      <c r="B50" s="18" t="s">
        <v>73</v>
      </c>
      <c r="C50" s="18" t="s">
        <v>74</v>
      </c>
      <c r="D50" s="18" t="s">
        <v>83</v>
      </c>
      <c r="E50" s="18" t="s">
        <v>76</v>
      </c>
      <c r="F50" s="18" t="s">
        <v>182</v>
      </c>
      <c r="G50" s="18" t="s">
        <v>78</v>
      </c>
      <c r="H50" s="18" t="s">
        <v>93</v>
      </c>
      <c r="I50" s="18" t="s">
        <v>107</v>
      </c>
      <c r="J50" s="18" t="s">
        <v>183</v>
      </c>
      <c r="K50" s="18"/>
      <c r="L50" s="18"/>
      <c r="M50" s="19" t="s">
        <v>138</v>
      </c>
    </row>
    <row r="51" spans="1:13" s="13" customFormat="1">
      <c r="A51" s="17">
        <v>41714.6229282407</v>
      </c>
      <c r="B51" s="18" t="s">
        <v>88</v>
      </c>
      <c r="C51" s="18" t="s">
        <v>100</v>
      </c>
      <c r="D51" s="18" t="s">
        <v>83</v>
      </c>
      <c r="E51" s="18" t="s">
        <v>90</v>
      </c>
      <c r="F51" s="18" t="s">
        <v>125</v>
      </c>
      <c r="G51" s="18" t="s">
        <v>78</v>
      </c>
      <c r="H51" s="18" t="s">
        <v>103</v>
      </c>
      <c r="I51" s="18" t="s">
        <v>80</v>
      </c>
      <c r="J51" s="18" t="s">
        <v>81</v>
      </c>
      <c r="K51" s="18"/>
      <c r="L51" s="18"/>
      <c r="M51" s="19" t="s">
        <v>138</v>
      </c>
    </row>
    <row r="52" spans="1:13" s="13" customFormat="1">
      <c r="A52" s="17">
        <v>41714.624155092599</v>
      </c>
      <c r="B52" s="18" t="s">
        <v>73</v>
      </c>
      <c r="C52" s="18" t="s">
        <v>89</v>
      </c>
      <c r="D52" s="18" t="s">
        <v>83</v>
      </c>
      <c r="E52" s="18" t="s">
        <v>76</v>
      </c>
      <c r="F52" s="18" t="s">
        <v>156</v>
      </c>
      <c r="G52" s="18" t="s">
        <v>78</v>
      </c>
      <c r="H52" s="18" t="s">
        <v>103</v>
      </c>
      <c r="I52" s="18" t="s">
        <v>80</v>
      </c>
      <c r="J52" s="18" t="s">
        <v>81</v>
      </c>
      <c r="K52" s="18"/>
      <c r="L52" s="18"/>
      <c r="M52" s="19" t="s">
        <v>160</v>
      </c>
    </row>
    <row r="53" spans="1:13" s="13" customFormat="1">
      <c r="A53" s="17">
        <v>41714.629571759302</v>
      </c>
      <c r="B53" s="18" t="s">
        <v>88</v>
      </c>
      <c r="C53" s="18" t="s">
        <v>89</v>
      </c>
      <c r="D53" s="18" t="s">
        <v>83</v>
      </c>
      <c r="E53" s="18" t="s">
        <v>76</v>
      </c>
      <c r="F53" s="18" t="s">
        <v>180</v>
      </c>
      <c r="G53" s="18" t="s">
        <v>92</v>
      </c>
      <c r="H53" s="18" t="s">
        <v>103</v>
      </c>
      <c r="I53" s="18" t="s">
        <v>184</v>
      </c>
      <c r="J53" s="18" t="s">
        <v>98</v>
      </c>
      <c r="K53" s="18"/>
      <c r="L53" s="18"/>
      <c r="M53" s="19" t="s">
        <v>138</v>
      </c>
    </row>
    <row r="54" spans="1:13" s="13" customFormat="1">
      <c r="A54" s="17">
        <v>41714.632581018501</v>
      </c>
      <c r="B54" s="18" t="s">
        <v>88</v>
      </c>
      <c r="C54" s="18" t="s">
        <v>89</v>
      </c>
      <c r="D54" s="18" t="s">
        <v>83</v>
      </c>
      <c r="E54" s="18" t="s">
        <v>76</v>
      </c>
      <c r="F54" s="18" t="s">
        <v>185</v>
      </c>
      <c r="G54" s="18" t="s">
        <v>78</v>
      </c>
      <c r="H54" s="18" t="s">
        <v>103</v>
      </c>
      <c r="I54" s="18" t="s">
        <v>80</v>
      </c>
      <c r="J54" s="18" t="s">
        <v>168</v>
      </c>
      <c r="K54" s="18"/>
      <c r="L54" s="18"/>
      <c r="M54" s="19" t="s">
        <v>138</v>
      </c>
    </row>
    <row r="55" spans="1:13" s="13" customFormat="1">
      <c r="A55" s="17">
        <v>41714.636261574102</v>
      </c>
      <c r="B55" s="18" t="s">
        <v>88</v>
      </c>
      <c r="C55" s="18" t="s">
        <v>135</v>
      </c>
      <c r="D55" s="18" t="s">
        <v>75</v>
      </c>
      <c r="E55" s="18" t="s">
        <v>90</v>
      </c>
      <c r="F55" s="18" t="s">
        <v>186</v>
      </c>
      <c r="G55" s="18" t="s">
        <v>78</v>
      </c>
      <c r="H55" s="18" t="s">
        <v>103</v>
      </c>
      <c r="I55" s="18" t="s">
        <v>184</v>
      </c>
      <c r="J55" s="18" t="s">
        <v>187</v>
      </c>
      <c r="K55" s="18"/>
      <c r="L55" s="18"/>
      <c r="M55" s="19" t="s">
        <v>164</v>
      </c>
    </row>
    <row r="56" spans="1:13" s="13" customFormat="1">
      <c r="A56" s="17">
        <v>41714.638877314799</v>
      </c>
      <c r="B56" s="18" t="s">
        <v>73</v>
      </c>
      <c r="C56" s="18" t="s">
        <v>89</v>
      </c>
      <c r="D56" s="18" t="s">
        <v>75</v>
      </c>
      <c r="E56" s="18" t="s">
        <v>76</v>
      </c>
      <c r="F56" s="18" t="s">
        <v>162</v>
      </c>
      <c r="G56" s="18" t="s">
        <v>78</v>
      </c>
      <c r="H56" s="18" t="s">
        <v>103</v>
      </c>
      <c r="I56" s="18" t="s">
        <v>80</v>
      </c>
      <c r="J56" s="18" t="s">
        <v>81</v>
      </c>
      <c r="K56" s="18"/>
      <c r="L56" s="18"/>
      <c r="M56" s="19" t="s">
        <v>188</v>
      </c>
    </row>
    <row r="57" spans="1:13" s="13" customFormat="1">
      <c r="A57" s="17">
        <v>41714.653263888897</v>
      </c>
      <c r="B57" s="18" t="s">
        <v>99</v>
      </c>
      <c r="C57" s="18" t="s">
        <v>100</v>
      </c>
      <c r="D57" s="18" t="s">
        <v>83</v>
      </c>
      <c r="E57" s="18" t="s">
        <v>76</v>
      </c>
      <c r="F57" s="18" t="s">
        <v>182</v>
      </c>
      <c r="G57" s="18" t="s">
        <v>78</v>
      </c>
      <c r="H57" s="18" t="s">
        <v>103</v>
      </c>
      <c r="I57" s="18" t="s">
        <v>140</v>
      </c>
      <c r="J57" s="18" t="s">
        <v>189</v>
      </c>
      <c r="K57" s="18"/>
      <c r="L57" s="18"/>
      <c r="M57" s="19" t="s">
        <v>190</v>
      </c>
    </row>
    <row r="58" spans="1:13" s="13" customFormat="1">
      <c r="A58" s="17">
        <v>41714.655509259297</v>
      </c>
      <c r="B58" s="18" t="s">
        <v>88</v>
      </c>
      <c r="C58" s="18" t="s">
        <v>74</v>
      </c>
      <c r="D58" s="18" t="s">
        <v>83</v>
      </c>
      <c r="E58" s="18" t="s">
        <v>76</v>
      </c>
      <c r="F58" s="18" t="s">
        <v>170</v>
      </c>
      <c r="G58" s="18" t="s">
        <v>92</v>
      </c>
      <c r="H58" s="18" t="s">
        <v>120</v>
      </c>
      <c r="I58" s="18" t="s">
        <v>80</v>
      </c>
      <c r="J58" s="18" t="s">
        <v>81</v>
      </c>
      <c r="K58" s="18"/>
      <c r="L58" s="18"/>
      <c r="M58" s="19" t="s">
        <v>134</v>
      </c>
    </row>
    <row r="59" spans="1:13" s="13" customFormat="1">
      <c r="A59" s="17">
        <v>41714.677546296298</v>
      </c>
      <c r="B59" s="18" t="s">
        <v>88</v>
      </c>
      <c r="C59" s="18" t="s">
        <v>100</v>
      </c>
      <c r="D59" s="18" t="s">
        <v>75</v>
      </c>
      <c r="E59" s="18" t="s">
        <v>76</v>
      </c>
      <c r="F59" s="18" t="s">
        <v>156</v>
      </c>
      <c r="G59" s="18" t="s">
        <v>92</v>
      </c>
      <c r="H59" s="18" t="s">
        <v>152</v>
      </c>
      <c r="I59" s="18" t="s">
        <v>94</v>
      </c>
      <c r="J59" s="18" t="s">
        <v>81</v>
      </c>
      <c r="K59" s="18"/>
      <c r="L59" s="18"/>
      <c r="M59" s="19" t="s">
        <v>134</v>
      </c>
    </row>
    <row r="60" spans="1:13" s="13" customFormat="1">
      <c r="A60" s="17">
        <v>41714.7322569444</v>
      </c>
      <c r="B60" s="18" t="s">
        <v>109</v>
      </c>
      <c r="C60" s="18" t="s">
        <v>100</v>
      </c>
      <c r="D60" s="18" t="s">
        <v>83</v>
      </c>
      <c r="E60" s="18" t="s">
        <v>118</v>
      </c>
      <c r="F60" s="18" t="s">
        <v>191</v>
      </c>
      <c r="G60" s="18" t="s">
        <v>78</v>
      </c>
      <c r="H60" s="18" t="s">
        <v>103</v>
      </c>
      <c r="I60" s="18" t="s">
        <v>192</v>
      </c>
      <c r="J60" s="18" t="s">
        <v>133</v>
      </c>
      <c r="K60" s="18"/>
      <c r="L60" s="18"/>
      <c r="M60" s="19" t="s">
        <v>160</v>
      </c>
    </row>
    <row r="61" spans="1:13" s="13" customFormat="1">
      <c r="A61" s="17">
        <v>41714.773090277798</v>
      </c>
      <c r="B61" s="18" t="s">
        <v>73</v>
      </c>
      <c r="C61" s="18" t="s">
        <v>74</v>
      </c>
      <c r="D61" s="18" t="s">
        <v>83</v>
      </c>
      <c r="E61" s="18" t="s">
        <v>76</v>
      </c>
      <c r="F61" s="18" t="s">
        <v>101</v>
      </c>
      <c r="G61" s="18" t="s">
        <v>78</v>
      </c>
      <c r="H61" s="18" t="s">
        <v>85</v>
      </c>
      <c r="I61" s="18" t="s">
        <v>80</v>
      </c>
      <c r="J61" s="18" t="s">
        <v>81</v>
      </c>
      <c r="K61" s="18"/>
      <c r="L61" s="18"/>
      <c r="M61" s="19" t="s">
        <v>193</v>
      </c>
    </row>
    <row r="62" spans="1:13" s="13" customFormat="1">
      <c r="A62" s="17">
        <v>41714.814062500001</v>
      </c>
      <c r="B62" s="18" t="s">
        <v>73</v>
      </c>
      <c r="C62" s="18" t="s">
        <v>74</v>
      </c>
      <c r="D62" s="18" t="s">
        <v>75</v>
      </c>
      <c r="E62" s="18" t="s">
        <v>118</v>
      </c>
      <c r="F62" s="18" t="s">
        <v>125</v>
      </c>
      <c r="G62" s="18" t="s">
        <v>78</v>
      </c>
      <c r="H62" s="18" t="s">
        <v>120</v>
      </c>
      <c r="I62" s="18" t="s">
        <v>126</v>
      </c>
      <c r="J62" s="18" t="s">
        <v>81</v>
      </c>
      <c r="K62" s="18"/>
      <c r="L62" s="18"/>
      <c r="M62" s="19" t="s">
        <v>138</v>
      </c>
    </row>
    <row r="63" spans="1:13" s="13" customFormat="1">
      <c r="A63" s="17">
        <v>41714.844571759299</v>
      </c>
      <c r="B63" s="18" t="s">
        <v>88</v>
      </c>
      <c r="C63" s="18" t="s">
        <v>100</v>
      </c>
      <c r="D63" s="18" t="s">
        <v>75</v>
      </c>
      <c r="E63" s="18" t="s">
        <v>76</v>
      </c>
      <c r="F63" s="18" t="s">
        <v>180</v>
      </c>
      <c r="G63" s="18" t="s">
        <v>78</v>
      </c>
      <c r="H63" s="18" t="s">
        <v>85</v>
      </c>
      <c r="I63" s="18" t="s">
        <v>97</v>
      </c>
      <c r="J63" s="18" t="s">
        <v>81</v>
      </c>
      <c r="K63" s="18"/>
      <c r="L63" s="18"/>
      <c r="M63" s="19" t="s">
        <v>164</v>
      </c>
    </row>
    <row r="64" spans="1:13" s="13" customFormat="1">
      <c r="A64" s="17">
        <v>41714.898055555597</v>
      </c>
      <c r="B64" s="18" t="s">
        <v>73</v>
      </c>
      <c r="C64" s="18" t="s">
        <v>74</v>
      </c>
      <c r="D64" s="18" t="s">
        <v>75</v>
      </c>
      <c r="E64" s="18" t="s">
        <v>90</v>
      </c>
      <c r="F64" s="18" t="s">
        <v>162</v>
      </c>
      <c r="G64" s="18" t="s">
        <v>78</v>
      </c>
      <c r="H64" s="18" t="s">
        <v>103</v>
      </c>
      <c r="I64" s="18" t="s">
        <v>184</v>
      </c>
      <c r="J64" s="18" t="s">
        <v>81</v>
      </c>
      <c r="K64" s="18"/>
      <c r="L64" s="18"/>
      <c r="M64" s="19" t="s">
        <v>141</v>
      </c>
    </row>
    <row r="65" spans="1:13" s="13" customFormat="1">
      <c r="A65" s="17">
        <v>41714.909178240698</v>
      </c>
      <c r="B65" s="18" t="s">
        <v>73</v>
      </c>
      <c r="C65" s="18" t="s">
        <v>100</v>
      </c>
      <c r="D65" s="18" t="s">
        <v>83</v>
      </c>
      <c r="E65" s="18" t="s">
        <v>76</v>
      </c>
      <c r="F65" s="18" t="s">
        <v>151</v>
      </c>
      <c r="G65" s="18" t="s">
        <v>78</v>
      </c>
      <c r="H65" s="18" t="s">
        <v>103</v>
      </c>
      <c r="I65" s="18" t="s">
        <v>121</v>
      </c>
      <c r="J65" s="18" t="s">
        <v>129</v>
      </c>
      <c r="K65" s="18"/>
      <c r="L65" s="18"/>
      <c r="M65" s="19" t="s">
        <v>193</v>
      </c>
    </row>
    <row r="66" spans="1:13" s="13" customFormat="1">
      <c r="A66" s="17">
        <v>41714.912060185197</v>
      </c>
      <c r="B66" s="18" t="s">
        <v>73</v>
      </c>
      <c r="C66" s="18" t="s">
        <v>100</v>
      </c>
      <c r="D66" s="18" t="s">
        <v>75</v>
      </c>
      <c r="E66" s="18" t="s">
        <v>76</v>
      </c>
      <c r="F66" s="18" t="s">
        <v>156</v>
      </c>
      <c r="G66" s="18" t="s">
        <v>92</v>
      </c>
      <c r="H66" s="18" t="s">
        <v>79</v>
      </c>
      <c r="I66" s="18" t="s">
        <v>80</v>
      </c>
      <c r="J66" s="18" t="s">
        <v>81</v>
      </c>
      <c r="K66" s="18"/>
      <c r="L66" s="18"/>
      <c r="M66" s="19" t="s">
        <v>134</v>
      </c>
    </row>
    <row r="67" spans="1:13" s="13" customFormat="1">
      <c r="A67" s="17">
        <v>41715.313611111102</v>
      </c>
      <c r="B67" s="18" t="s">
        <v>88</v>
      </c>
      <c r="C67" s="18" t="s">
        <v>100</v>
      </c>
      <c r="D67" s="18" t="s">
        <v>83</v>
      </c>
      <c r="E67" s="18" t="s">
        <v>90</v>
      </c>
      <c r="F67" s="18" t="s">
        <v>91</v>
      </c>
      <c r="G67" s="18" t="s">
        <v>78</v>
      </c>
      <c r="H67" s="18" t="s">
        <v>103</v>
      </c>
      <c r="I67" s="18" t="s">
        <v>194</v>
      </c>
      <c r="J67" s="18" t="s">
        <v>81</v>
      </c>
      <c r="K67" s="18"/>
      <c r="L67" s="18"/>
      <c r="M67" s="19" t="s">
        <v>138</v>
      </c>
    </row>
    <row r="68" spans="1:13" s="13" customFormat="1">
      <c r="A68" s="17">
        <v>41715.339918981503</v>
      </c>
      <c r="B68" s="18" t="s">
        <v>88</v>
      </c>
      <c r="C68" s="18" t="s">
        <v>100</v>
      </c>
      <c r="D68" s="18" t="s">
        <v>83</v>
      </c>
      <c r="E68" s="18" t="s">
        <v>76</v>
      </c>
      <c r="F68" s="18" t="s">
        <v>156</v>
      </c>
      <c r="G68" s="18" t="s">
        <v>92</v>
      </c>
      <c r="H68" s="18" t="s">
        <v>93</v>
      </c>
      <c r="I68" s="18" t="s">
        <v>97</v>
      </c>
      <c r="J68" s="18" t="s">
        <v>137</v>
      </c>
      <c r="K68" s="18"/>
      <c r="L68" s="18"/>
      <c r="M68" s="19" t="s">
        <v>134</v>
      </c>
    </row>
    <row r="69" spans="1:13" s="13" customFormat="1">
      <c r="A69" s="17">
        <v>41715.340486111098</v>
      </c>
      <c r="B69" s="18" t="s">
        <v>88</v>
      </c>
      <c r="C69" s="18" t="s">
        <v>100</v>
      </c>
      <c r="D69" s="18" t="s">
        <v>83</v>
      </c>
      <c r="E69" s="18" t="s">
        <v>76</v>
      </c>
      <c r="F69" s="18" t="s">
        <v>195</v>
      </c>
      <c r="G69" s="18" t="s">
        <v>106</v>
      </c>
      <c r="H69" s="18" t="s">
        <v>79</v>
      </c>
      <c r="I69" s="18" t="s">
        <v>104</v>
      </c>
      <c r="J69" s="18" t="s">
        <v>122</v>
      </c>
      <c r="K69" s="18"/>
      <c r="L69" s="18"/>
      <c r="M69" s="19" t="s">
        <v>138</v>
      </c>
    </row>
    <row r="70" spans="1:13" s="13" customFormat="1">
      <c r="A70" s="17">
        <v>41715.381539351802</v>
      </c>
      <c r="B70" s="18" t="s">
        <v>73</v>
      </c>
      <c r="C70" s="18" t="s">
        <v>100</v>
      </c>
      <c r="D70" s="18" t="s">
        <v>83</v>
      </c>
      <c r="E70" s="18" t="s">
        <v>76</v>
      </c>
      <c r="F70" s="18" t="s">
        <v>91</v>
      </c>
      <c r="G70" s="18" t="s">
        <v>78</v>
      </c>
      <c r="H70" s="18" t="s">
        <v>93</v>
      </c>
      <c r="I70" s="18" t="s">
        <v>97</v>
      </c>
      <c r="J70" s="18" t="s">
        <v>179</v>
      </c>
      <c r="K70" s="18"/>
      <c r="L70" s="18"/>
      <c r="M70" s="19" t="s">
        <v>138</v>
      </c>
    </row>
    <row r="71" spans="1:13" s="13" customFormat="1">
      <c r="A71" s="17">
        <v>41715.414583333302</v>
      </c>
      <c r="B71" s="18" t="s">
        <v>73</v>
      </c>
      <c r="C71" s="18" t="s">
        <v>100</v>
      </c>
      <c r="D71" s="18" t="s">
        <v>83</v>
      </c>
      <c r="E71" s="18" t="s">
        <v>90</v>
      </c>
      <c r="F71" s="18" t="s">
        <v>196</v>
      </c>
      <c r="G71" s="18" t="s">
        <v>78</v>
      </c>
      <c r="H71" s="18" t="s">
        <v>152</v>
      </c>
      <c r="I71" s="18" t="s">
        <v>116</v>
      </c>
      <c r="J71" s="18" t="s">
        <v>124</v>
      </c>
      <c r="K71" s="18"/>
      <c r="L71" s="18"/>
      <c r="M71" s="19" t="s">
        <v>138</v>
      </c>
    </row>
    <row r="72" spans="1:13" s="13" customFormat="1">
      <c r="A72" s="17">
        <v>41715.4371412037</v>
      </c>
      <c r="B72" s="18" t="s">
        <v>99</v>
      </c>
      <c r="C72" s="18" t="s">
        <v>89</v>
      </c>
      <c r="D72" s="18" t="s">
        <v>83</v>
      </c>
      <c r="E72" s="18" t="s">
        <v>76</v>
      </c>
      <c r="F72" s="18" t="s">
        <v>143</v>
      </c>
      <c r="G72" s="18" t="s">
        <v>106</v>
      </c>
      <c r="H72" s="18" t="s">
        <v>79</v>
      </c>
      <c r="I72" s="18" t="s">
        <v>80</v>
      </c>
      <c r="J72" s="18" t="s">
        <v>137</v>
      </c>
      <c r="K72" s="18"/>
      <c r="L72" s="18"/>
      <c r="M72" s="19" t="s">
        <v>164</v>
      </c>
    </row>
    <row r="73" spans="1:13" s="13" customFormat="1">
      <c r="A73" s="17">
        <v>41715.448622685202</v>
      </c>
      <c r="B73" s="18" t="s">
        <v>99</v>
      </c>
      <c r="C73" s="18" t="s">
        <v>100</v>
      </c>
      <c r="D73" s="18" t="s">
        <v>83</v>
      </c>
      <c r="E73" s="18" t="s">
        <v>76</v>
      </c>
      <c r="F73" s="18" t="s">
        <v>162</v>
      </c>
      <c r="G73" s="18" t="s">
        <v>78</v>
      </c>
      <c r="H73" s="18" t="s">
        <v>85</v>
      </c>
      <c r="I73" s="18" t="s">
        <v>97</v>
      </c>
      <c r="J73" s="18" t="s">
        <v>81</v>
      </c>
      <c r="K73" s="18"/>
      <c r="L73" s="18"/>
      <c r="M73" s="19" t="s">
        <v>141</v>
      </c>
    </row>
    <row r="74" spans="1:13" s="13" customFormat="1">
      <c r="A74" s="17">
        <v>41715.454097222202</v>
      </c>
      <c r="B74" s="18" t="s">
        <v>99</v>
      </c>
      <c r="C74" s="18" t="s">
        <v>135</v>
      </c>
      <c r="D74" s="18" t="s">
        <v>83</v>
      </c>
      <c r="E74" s="18" t="s">
        <v>76</v>
      </c>
      <c r="F74" s="18" t="s">
        <v>197</v>
      </c>
      <c r="G74" s="18" t="s">
        <v>78</v>
      </c>
      <c r="H74" s="18" t="s">
        <v>79</v>
      </c>
      <c r="I74" s="18" t="s">
        <v>104</v>
      </c>
      <c r="J74" s="18" t="s">
        <v>122</v>
      </c>
      <c r="K74" s="18"/>
      <c r="L74" s="18"/>
      <c r="M74" s="19" t="s">
        <v>198</v>
      </c>
    </row>
    <row r="75" spans="1:13" s="13" customFormat="1">
      <c r="A75" s="17">
        <v>41715.46125</v>
      </c>
      <c r="B75" s="18" t="s">
        <v>161</v>
      </c>
      <c r="C75" s="18" t="s">
        <v>135</v>
      </c>
      <c r="D75" s="18" t="s">
        <v>75</v>
      </c>
      <c r="E75" s="18" t="s">
        <v>76</v>
      </c>
      <c r="F75" s="18" t="s">
        <v>181</v>
      </c>
      <c r="G75" s="18" t="s">
        <v>78</v>
      </c>
      <c r="H75" s="18" t="s">
        <v>120</v>
      </c>
      <c r="I75" s="18" t="s">
        <v>94</v>
      </c>
      <c r="J75" s="18" t="s">
        <v>187</v>
      </c>
      <c r="K75" s="18"/>
      <c r="L75" s="18"/>
      <c r="M75" s="19" t="s">
        <v>138</v>
      </c>
    </row>
    <row r="76" spans="1:13" s="13" customFormat="1">
      <c r="A76" s="17">
        <v>41715.465624999997</v>
      </c>
      <c r="B76" s="18" t="s">
        <v>88</v>
      </c>
      <c r="C76" s="18" t="s">
        <v>100</v>
      </c>
      <c r="D76" s="18" t="s">
        <v>83</v>
      </c>
      <c r="E76" s="18" t="s">
        <v>76</v>
      </c>
      <c r="F76" s="18" t="s">
        <v>180</v>
      </c>
      <c r="G76" s="18" t="s">
        <v>78</v>
      </c>
      <c r="H76" s="18" t="s">
        <v>93</v>
      </c>
      <c r="I76" s="18" t="s">
        <v>199</v>
      </c>
      <c r="J76" s="18" t="s">
        <v>98</v>
      </c>
      <c r="K76" s="18"/>
      <c r="L76" s="18"/>
      <c r="M76" s="19" t="s">
        <v>134</v>
      </c>
    </row>
    <row r="77" spans="1:13" s="13" customFormat="1">
      <c r="A77" s="17">
        <v>41715.473391203697</v>
      </c>
      <c r="B77" s="18" t="s">
        <v>73</v>
      </c>
      <c r="C77" s="18" t="s">
        <v>74</v>
      </c>
      <c r="D77" s="18" t="s">
        <v>83</v>
      </c>
      <c r="E77" s="18" t="s">
        <v>76</v>
      </c>
      <c r="F77" s="18" t="s">
        <v>166</v>
      </c>
      <c r="G77" s="18" t="s">
        <v>78</v>
      </c>
      <c r="H77" s="18" t="s">
        <v>103</v>
      </c>
      <c r="I77" s="18" t="s">
        <v>111</v>
      </c>
      <c r="J77" s="18" t="s">
        <v>155</v>
      </c>
      <c r="K77" s="18"/>
      <c r="L77" s="18"/>
      <c r="M77" s="19" t="s">
        <v>138</v>
      </c>
    </row>
    <row r="78" spans="1:13" s="13" customFormat="1">
      <c r="A78" s="17">
        <v>41715.482268518499</v>
      </c>
      <c r="B78" s="18" t="s">
        <v>88</v>
      </c>
      <c r="C78" s="18" t="s">
        <v>100</v>
      </c>
      <c r="D78" s="18" t="s">
        <v>83</v>
      </c>
      <c r="E78" s="18" t="s">
        <v>76</v>
      </c>
      <c r="F78" s="18" t="s">
        <v>166</v>
      </c>
      <c r="G78" s="18" t="s">
        <v>92</v>
      </c>
      <c r="H78" s="18" t="s">
        <v>152</v>
      </c>
      <c r="I78" s="18" t="s">
        <v>200</v>
      </c>
      <c r="J78" s="18" t="s">
        <v>105</v>
      </c>
      <c r="K78" s="18"/>
      <c r="L78" s="18"/>
      <c r="M78" s="19" t="s">
        <v>138</v>
      </c>
    </row>
    <row r="79" spans="1:13" s="13" customFormat="1">
      <c r="A79" s="17">
        <v>41715.488831018498</v>
      </c>
      <c r="B79" s="18" t="s">
        <v>88</v>
      </c>
      <c r="C79" s="18" t="s">
        <v>100</v>
      </c>
      <c r="D79" s="18" t="s">
        <v>83</v>
      </c>
      <c r="E79" s="18" t="s">
        <v>76</v>
      </c>
      <c r="F79" s="18" t="s">
        <v>170</v>
      </c>
      <c r="G79" s="18" t="s">
        <v>92</v>
      </c>
      <c r="H79" s="18" t="s">
        <v>93</v>
      </c>
      <c r="I79" s="18" t="s">
        <v>200</v>
      </c>
      <c r="J79" s="18" t="s">
        <v>81</v>
      </c>
      <c r="K79" s="18"/>
      <c r="L79" s="18"/>
      <c r="M79" s="19" t="s">
        <v>149</v>
      </c>
    </row>
    <row r="80" spans="1:13" s="13" customFormat="1">
      <c r="A80" s="17">
        <v>41715.534652777802</v>
      </c>
      <c r="B80" s="18" t="s">
        <v>88</v>
      </c>
      <c r="C80" s="18" t="s">
        <v>100</v>
      </c>
      <c r="D80" s="18" t="s">
        <v>83</v>
      </c>
      <c r="E80" s="18" t="s">
        <v>90</v>
      </c>
      <c r="F80" s="18" t="s">
        <v>156</v>
      </c>
      <c r="G80" s="18" t="s">
        <v>92</v>
      </c>
      <c r="H80" s="18" t="s">
        <v>103</v>
      </c>
      <c r="I80" s="18" t="s">
        <v>184</v>
      </c>
      <c r="J80" s="18" t="s">
        <v>81</v>
      </c>
      <c r="K80" s="18"/>
      <c r="L80" s="18"/>
      <c r="M80" s="19" t="s">
        <v>138</v>
      </c>
    </row>
    <row r="81" spans="1:13" s="13" customFormat="1">
      <c r="A81" s="17">
        <v>41715.534756944398</v>
      </c>
      <c r="B81" s="18" t="s">
        <v>88</v>
      </c>
      <c r="C81" s="18" t="s">
        <v>100</v>
      </c>
      <c r="D81" s="18" t="s">
        <v>83</v>
      </c>
      <c r="E81" s="18" t="s">
        <v>90</v>
      </c>
      <c r="F81" s="18" t="s">
        <v>156</v>
      </c>
      <c r="G81" s="18" t="s">
        <v>92</v>
      </c>
      <c r="H81" s="18" t="s">
        <v>103</v>
      </c>
      <c r="I81" s="18" t="s">
        <v>184</v>
      </c>
      <c r="J81" s="18" t="s">
        <v>81</v>
      </c>
      <c r="K81" s="18"/>
      <c r="L81" s="18"/>
      <c r="M81" s="19" t="s">
        <v>138</v>
      </c>
    </row>
    <row r="82" spans="1:13" s="13" customFormat="1">
      <c r="A82" s="17">
        <v>41715.548657407402</v>
      </c>
      <c r="B82" s="18" t="s">
        <v>73</v>
      </c>
      <c r="C82" s="18" t="s">
        <v>74</v>
      </c>
      <c r="D82" s="18" t="s">
        <v>83</v>
      </c>
      <c r="E82" s="18" t="s">
        <v>76</v>
      </c>
      <c r="F82" s="18" t="s">
        <v>201</v>
      </c>
      <c r="G82" s="18" t="s">
        <v>106</v>
      </c>
      <c r="H82" s="18" t="s">
        <v>103</v>
      </c>
      <c r="I82" s="18" t="s">
        <v>97</v>
      </c>
      <c r="J82" s="18" t="s">
        <v>202</v>
      </c>
      <c r="K82" s="18"/>
      <c r="L82" s="18"/>
      <c r="M82" s="19" t="s">
        <v>203</v>
      </c>
    </row>
    <row r="83" spans="1:13" s="13" customFormat="1">
      <c r="A83" s="17">
        <v>41715.558425925898</v>
      </c>
      <c r="B83" s="18" t="s">
        <v>73</v>
      </c>
      <c r="C83" s="18" t="s">
        <v>89</v>
      </c>
      <c r="D83" s="18" t="s">
        <v>75</v>
      </c>
      <c r="E83" s="18" t="s">
        <v>76</v>
      </c>
      <c r="F83" s="18" t="s">
        <v>204</v>
      </c>
      <c r="G83" s="18" t="s">
        <v>78</v>
      </c>
      <c r="H83" s="18" t="s">
        <v>103</v>
      </c>
      <c r="I83" s="18" t="s">
        <v>97</v>
      </c>
      <c r="J83" s="18" t="s">
        <v>124</v>
      </c>
      <c r="K83" s="18"/>
      <c r="L83" s="18"/>
      <c r="M83" s="19" t="s">
        <v>205</v>
      </c>
    </row>
    <row r="84" spans="1:13" s="13" customFormat="1">
      <c r="A84" s="17">
        <v>41715.552662037</v>
      </c>
      <c r="B84" s="18" t="s">
        <v>99</v>
      </c>
      <c r="C84" s="18" t="s">
        <v>89</v>
      </c>
      <c r="D84" s="18" t="s">
        <v>75</v>
      </c>
      <c r="E84" s="18" t="s">
        <v>76</v>
      </c>
      <c r="F84" s="18" t="s">
        <v>196</v>
      </c>
      <c r="G84" s="18" t="s">
        <v>106</v>
      </c>
      <c r="H84" s="18" t="s">
        <v>103</v>
      </c>
      <c r="I84" s="18" t="s">
        <v>80</v>
      </c>
      <c r="J84" s="18" t="s">
        <v>124</v>
      </c>
      <c r="K84" s="18"/>
      <c r="L84" s="18"/>
      <c r="M84" s="19" t="s">
        <v>206</v>
      </c>
    </row>
    <row r="85" spans="1:13" s="13" customFormat="1">
      <c r="A85" s="17">
        <v>41715.563148148103</v>
      </c>
      <c r="B85" s="18" t="s">
        <v>88</v>
      </c>
      <c r="C85" s="18" t="s">
        <v>74</v>
      </c>
      <c r="D85" s="18" t="s">
        <v>83</v>
      </c>
      <c r="E85" s="18" t="s">
        <v>76</v>
      </c>
      <c r="F85" s="18" t="s">
        <v>151</v>
      </c>
      <c r="G85" s="18" t="s">
        <v>78</v>
      </c>
      <c r="H85" s="18" t="s">
        <v>85</v>
      </c>
      <c r="I85" s="18" t="s">
        <v>121</v>
      </c>
      <c r="J85" s="18" t="s">
        <v>122</v>
      </c>
      <c r="K85" s="18"/>
      <c r="L85" s="18"/>
      <c r="M85" s="19" t="s">
        <v>207</v>
      </c>
    </row>
    <row r="86" spans="1:13" s="13" customFormat="1">
      <c r="A86" s="17">
        <v>41715.578136574099</v>
      </c>
      <c r="B86" s="18" t="s">
        <v>88</v>
      </c>
      <c r="C86" s="18" t="s">
        <v>100</v>
      </c>
      <c r="D86" s="18" t="s">
        <v>83</v>
      </c>
      <c r="E86" s="18" t="s">
        <v>76</v>
      </c>
      <c r="F86" s="18" t="s">
        <v>156</v>
      </c>
      <c r="G86" s="18" t="s">
        <v>92</v>
      </c>
      <c r="H86" s="18" t="s">
        <v>93</v>
      </c>
      <c r="I86" s="18" t="s">
        <v>80</v>
      </c>
      <c r="J86" s="18" t="s">
        <v>81</v>
      </c>
      <c r="K86" s="18"/>
      <c r="L86" s="18"/>
      <c r="M86" s="19" t="s">
        <v>134</v>
      </c>
    </row>
    <row r="87" spans="1:13" s="13" customFormat="1">
      <c r="A87" s="17">
        <v>41715.5783912037</v>
      </c>
      <c r="B87" s="18" t="s">
        <v>73</v>
      </c>
      <c r="C87" s="18" t="s">
        <v>89</v>
      </c>
      <c r="D87" s="18" t="s">
        <v>83</v>
      </c>
      <c r="E87" s="18" t="s">
        <v>76</v>
      </c>
      <c r="F87" s="18" t="s">
        <v>91</v>
      </c>
      <c r="G87" s="18" t="s">
        <v>92</v>
      </c>
      <c r="H87" s="18" t="s">
        <v>93</v>
      </c>
      <c r="I87" s="18" t="s">
        <v>94</v>
      </c>
      <c r="J87" s="18" t="s">
        <v>81</v>
      </c>
      <c r="K87" s="18"/>
      <c r="L87" s="18"/>
      <c r="M87" s="19" t="s">
        <v>134</v>
      </c>
    </row>
    <row r="88" spans="1:13" s="13" customFormat="1">
      <c r="A88" s="17">
        <v>41715.604421296302</v>
      </c>
      <c r="B88" s="18" t="s">
        <v>109</v>
      </c>
      <c r="C88" s="18" t="s">
        <v>74</v>
      </c>
      <c r="D88" s="18" t="s">
        <v>83</v>
      </c>
      <c r="E88" s="18" t="s">
        <v>118</v>
      </c>
      <c r="F88" s="18" t="s">
        <v>191</v>
      </c>
      <c r="G88" s="18" t="s">
        <v>92</v>
      </c>
      <c r="H88" s="18" t="s">
        <v>93</v>
      </c>
      <c r="I88" s="18" t="s">
        <v>116</v>
      </c>
      <c r="J88" s="18" t="s">
        <v>81</v>
      </c>
      <c r="K88" s="18"/>
      <c r="L88" s="18"/>
      <c r="M88" s="19" t="s">
        <v>134</v>
      </c>
    </row>
    <row r="89" spans="1:13" s="13" customFormat="1">
      <c r="A89" s="17">
        <v>41715.623796296299</v>
      </c>
      <c r="B89" s="18" t="s">
        <v>109</v>
      </c>
      <c r="C89" s="18" t="s">
        <v>100</v>
      </c>
      <c r="D89" s="18" t="s">
        <v>83</v>
      </c>
      <c r="E89" s="18" t="s">
        <v>154</v>
      </c>
      <c r="F89" s="18" t="s">
        <v>147</v>
      </c>
      <c r="G89" s="18" t="s">
        <v>78</v>
      </c>
      <c r="H89" s="18" t="s">
        <v>103</v>
      </c>
      <c r="I89" s="18" t="s">
        <v>107</v>
      </c>
      <c r="J89" s="18" t="s">
        <v>124</v>
      </c>
      <c r="K89" s="18"/>
      <c r="L89" s="18"/>
      <c r="M89" s="19" t="s">
        <v>134</v>
      </c>
    </row>
    <row r="90" spans="1:13" s="13" customFormat="1">
      <c r="A90" s="17">
        <v>41715.630752314799</v>
      </c>
      <c r="B90" s="18" t="s">
        <v>109</v>
      </c>
      <c r="C90" s="18" t="s">
        <v>74</v>
      </c>
      <c r="D90" s="18" t="s">
        <v>83</v>
      </c>
      <c r="E90" s="18" t="s">
        <v>110</v>
      </c>
      <c r="F90" s="18" t="s">
        <v>125</v>
      </c>
      <c r="G90" s="18" t="s">
        <v>78</v>
      </c>
      <c r="H90" s="18" t="s">
        <v>103</v>
      </c>
      <c r="I90" s="18" t="s">
        <v>107</v>
      </c>
      <c r="J90" s="18" t="s">
        <v>98</v>
      </c>
      <c r="K90" s="18"/>
      <c r="L90" s="18"/>
      <c r="M90" s="19" t="s">
        <v>207</v>
      </c>
    </row>
    <row r="91" spans="1:13" s="13" customFormat="1">
      <c r="A91" s="17">
        <v>41715.647650462997</v>
      </c>
      <c r="B91" s="18" t="s">
        <v>73</v>
      </c>
      <c r="C91" s="18" t="s">
        <v>74</v>
      </c>
      <c r="D91" s="18" t="s">
        <v>75</v>
      </c>
      <c r="E91" s="18" t="s">
        <v>76</v>
      </c>
      <c r="F91" s="18" t="s">
        <v>151</v>
      </c>
      <c r="G91" s="18" t="s">
        <v>78</v>
      </c>
      <c r="H91" s="18" t="s">
        <v>120</v>
      </c>
      <c r="I91" s="18" t="s">
        <v>184</v>
      </c>
      <c r="J91" s="18" t="s">
        <v>208</v>
      </c>
      <c r="K91" s="18"/>
      <c r="L91" s="18"/>
      <c r="M91" s="19" t="s">
        <v>138</v>
      </c>
    </row>
    <row r="92" spans="1:13" s="13" customFormat="1">
      <c r="A92" s="17">
        <v>41715.688599537003</v>
      </c>
      <c r="B92" s="18" t="s">
        <v>109</v>
      </c>
      <c r="C92" s="18" t="s">
        <v>74</v>
      </c>
      <c r="D92" s="18" t="s">
        <v>83</v>
      </c>
      <c r="E92" s="18" t="s">
        <v>118</v>
      </c>
      <c r="F92" s="18" t="s">
        <v>182</v>
      </c>
      <c r="G92" s="18" t="s">
        <v>106</v>
      </c>
      <c r="H92" s="18" t="s">
        <v>85</v>
      </c>
      <c r="I92" s="18" t="s">
        <v>111</v>
      </c>
      <c r="J92" s="18" t="s">
        <v>155</v>
      </c>
      <c r="K92" s="18"/>
      <c r="L92" s="18"/>
      <c r="M92" s="19" t="s">
        <v>138</v>
      </c>
    </row>
    <row r="93" spans="1:13" s="13" customFormat="1">
      <c r="A93" s="17">
        <v>41715.695879629602</v>
      </c>
      <c r="B93" s="18" t="s">
        <v>88</v>
      </c>
      <c r="C93" s="18" t="s">
        <v>89</v>
      </c>
      <c r="D93" s="18" t="s">
        <v>83</v>
      </c>
      <c r="E93" s="18" t="s">
        <v>76</v>
      </c>
      <c r="F93" s="18" t="s">
        <v>209</v>
      </c>
      <c r="G93" s="18" t="s">
        <v>102</v>
      </c>
      <c r="H93" s="18" t="s">
        <v>85</v>
      </c>
      <c r="I93" s="18" t="s">
        <v>111</v>
      </c>
      <c r="J93" s="18" t="s">
        <v>127</v>
      </c>
      <c r="K93" s="18"/>
      <c r="L93" s="18"/>
      <c r="M93" s="19" t="s">
        <v>193</v>
      </c>
    </row>
    <row r="94" spans="1:13" s="13" customFormat="1">
      <c r="A94" s="17">
        <v>41715.852071759298</v>
      </c>
      <c r="B94" s="18" t="s">
        <v>99</v>
      </c>
      <c r="C94" s="18" t="s">
        <v>100</v>
      </c>
      <c r="D94" s="18" t="s">
        <v>83</v>
      </c>
      <c r="E94" s="18" t="s">
        <v>76</v>
      </c>
      <c r="F94" s="18" t="s">
        <v>210</v>
      </c>
      <c r="G94" s="18" t="s">
        <v>78</v>
      </c>
      <c r="H94" s="18" t="s">
        <v>103</v>
      </c>
      <c r="I94" s="18" t="s">
        <v>200</v>
      </c>
      <c r="J94" s="18" t="s">
        <v>81</v>
      </c>
      <c r="K94" s="18"/>
      <c r="L94" s="18"/>
      <c r="M94" s="19" t="s">
        <v>211</v>
      </c>
    </row>
    <row r="95" spans="1:13" s="13" customFormat="1">
      <c r="A95" s="17">
        <v>41715.920358796298</v>
      </c>
      <c r="B95" s="18" t="s">
        <v>109</v>
      </c>
      <c r="C95" s="18" t="s">
        <v>74</v>
      </c>
      <c r="D95" s="18" t="s">
        <v>83</v>
      </c>
      <c r="E95" s="18" t="s">
        <v>76</v>
      </c>
      <c r="F95" s="18" t="s">
        <v>132</v>
      </c>
      <c r="G95" s="18" t="s">
        <v>106</v>
      </c>
      <c r="H95" s="18" t="s">
        <v>120</v>
      </c>
      <c r="I95" s="18" t="s">
        <v>200</v>
      </c>
      <c r="J95" s="18" t="s">
        <v>98</v>
      </c>
      <c r="K95" s="18"/>
      <c r="L95" s="18"/>
      <c r="M95" s="19" t="s">
        <v>193</v>
      </c>
    </row>
    <row r="96" spans="1:13" s="13" customFormat="1">
      <c r="A96" s="17">
        <v>41716.015092592599</v>
      </c>
      <c r="B96" s="18" t="s">
        <v>88</v>
      </c>
      <c r="C96" s="18" t="s">
        <v>74</v>
      </c>
      <c r="D96" s="18" t="s">
        <v>83</v>
      </c>
      <c r="E96" s="18" t="s">
        <v>118</v>
      </c>
      <c r="F96" s="18" t="s">
        <v>180</v>
      </c>
      <c r="G96" s="18" t="s">
        <v>106</v>
      </c>
      <c r="H96" s="18" t="s">
        <v>85</v>
      </c>
      <c r="I96" s="18" t="s">
        <v>97</v>
      </c>
      <c r="J96" s="18" t="s">
        <v>212</v>
      </c>
      <c r="K96" s="18"/>
      <c r="L96" s="18"/>
      <c r="M96" s="19" t="s">
        <v>149</v>
      </c>
    </row>
    <row r="97" spans="1:13" s="13" customFormat="1">
      <c r="A97" s="17">
        <v>41716.023472222201</v>
      </c>
      <c r="B97" s="18" t="s">
        <v>109</v>
      </c>
      <c r="C97" s="18" t="s">
        <v>100</v>
      </c>
      <c r="D97" s="18" t="s">
        <v>83</v>
      </c>
      <c r="E97" s="18" t="s">
        <v>118</v>
      </c>
      <c r="F97" s="18" t="s">
        <v>191</v>
      </c>
      <c r="G97" s="18" t="s">
        <v>78</v>
      </c>
      <c r="H97" s="18" t="s">
        <v>79</v>
      </c>
      <c r="I97" s="18" t="s">
        <v>213</v>
      </c>
      <c r="J97" s="18" t="s">
        <v>168</v>
      </c>
      <c r="K97" s="18"/>
      <c r="L97" s="18"/>
      <c r="M97" s="19" t="s">
        <v>138</v>
      </c>
    </row>
    <row r="98" spans="1:13" s="13" customFormat="1">
      <c r="A98" s="17">
        <v>41716.035000000003</v>
      </c>
      <c r="B98" s="18" t="s">
        <v>73</v>
      </c>
      <c r="C98" s="18" t="s">
        <v>100</v>
      </c>
      <c r="D98" s="18" t="s">
        <v>83</v>
      </c>
      <c r="E98" s="18" t="s">
        <v>118</v>
      </c>
      <c r="F98" s="18" t="s">
        <v>91</v>
      </c>
      <c r="G98" s="18" t="s">
        <v>92</v>
      </c>
      <c r="H98" s="18" t="s">
        <v>152</v>
      </c>
      <c r="I98" s="18" t="s">
        <v>80</v>
      </c>
      <c r="J98" s="18" t="s">
        <v>81</v>
      </c>
      <c r="K98" s="18"/>
      <c r="L98" s="18"/>
      <c r="M98" s="19" t="s">
        <v>134</v>
      </c>
    </row>
    <row r="99" spans="1:13" s="13" customFormat="1">
      <c r="A99" s="17">
        <v>41716.165428240703</v>
      </c>
      <c r="B99" s="18" t="s">
        <v>88</v>
      </c>
      <c r="C99" s="18" t="s">
        <v>100</v>
      </c>
      <c r="D99" s="18" t="s">
        <v>75</v>
      </c>
      <c r="E99" s="18" t="s">
        <v>76</v>
      </c>
      <c r="F99" s="18" t="s">
        <v>162</v>
      </c>
      <c r="G99" s="18" t="s">
        <v>78</v>
      </c>
      <c r="H99" s="18" t="s">
        <v>93</v>
      </c>
      <c r="I99" s="18" t="s">
        <v>80</v>
      </c>
      <c r="J99" s="18" t="s">
        <v>81</v>
      </c>
      <c r="K99" s="18"/>
      <c r="L99" s="18"/>
      <c r="M99" s="19" t="s">
        <v>134</v>
      </c>
    </row>
    <row r="100" spans="1:13" s="13" customFormat="1">
      <c r="A100" s="17">
        <v>41716.371967592597</v>
      </c>
      <c r="B100" s="18" t="s">
        <v>88</v>
      </c>
      <c r="C100" s="18" t="s">
        <v>100</v>
      </c>
      <c r="D100" s="18" t="s">
        <v>83</v>
      </c>
      <c r="E100" s="18" t="s">
        <v>76</v>
      </c>
      <c r="F100" s="18" t="s">
        <v>209</v>
      </c>
      <c r="G100" s="18" t="s">
        <v>106</v>
      </c>
      <c r="H100" s="18" t="s">
        <v>103</v>
      </c>
      <c r="I100" s="18" t="s">
        <v>97</v>
      </c>
      <c r="J100" s="18" t="s">
        <v>122</v>
      </c>
      <c r="K100" s="18"/>
      <c r="L100" s="18"/>
      <c r="M100" s="19" t="s">
        <v>142</v>
      </c>
    </row>
    <row r="101" spans="1:13" s="13" customFormat="1">
      <c r="A101" s="17">
        <v>41716.502268518503</v>
      </c>
      <c r="B101" s="18" t="s">
        <v>88</v>
      </c>
      <c r="C101" s="18" t="s">
        <v>100</v>
      </c>
      <c r="D101" s="18" t="s">
        <v>83</v>
      </c>
      <c r="E101" s="18" t="s">
        <v>76</v>
      </c>
      <c r="F101" s="18" t="s">
        <v>143</v>
      </c>
      <c r="G101" s="18" t="s">
        <v>102</v>
      </c>
      <c r="H101" s="18" t="s">
        <v>120</v>
      </c>
      <c r="I101" s="18" t="s">
        <v>214</v>
      </c>
      <c r="J101" s="18" t="s">
        <v>208</v>
      </c>
      <c r="K101" s="18"/>
      <c r="L101" s="18"/>
      <c r="M101" s="19" t="s">
        <v>207</v>
      </c>
    </row>
    <row r="102" spans="1:13" s="13" customFormat="1">
      <c r="A102" s="17">
        <v>41716.513842592598</v>
      </c>
      <c r="B102" s="18" t="s">
        <v>99</v>
      </c>
      <c r="C102" s="18" t="s">
        <v>100</v>
      </c>
      <c r="D102" s="18" t="s">
        <v>75</v>
      </c>
      <c r="E102" s="18" t="s">
        <v>76</v>
      </c>
      <c r="F102" s="18" t="s">
        <v>150</v>
      </c>
      <c r="G102" s="18" t="s">
        <v>102</v>
      </c>
      <c r="H102" s="18" t="s">
        <v>103</v>
      </c>
      <c r="I102" s="18" t="s">
        <v>215</v>
      </c>
      <c r="J102" s="18" t="s">
        <v>114</v>
      </c>
      <c r="K102" s="18"/>
      <c r="L102" s="18"/>
      <c r="M102" s="19" t="s">
        <v>142</v>
      </c>
    </row>
    <row r="103" spans="1:13" s="13" customFormat="1">
      <c r="A103" s="17">
        <v>41716.5985069444</v>
      </c>
      <c r="B103" s="18" t="s">
        <v>109</v>
      </c>
      <c r="C103" s="18" t="s">
        <v>74</v>
      </c>
      <c r="D103" s="18" t="s">
        <v>83</v>
      </c>
      <c r="E103" s="18" t="s">
        <v>118</v>
      </c>
      <c r="F103" s="18" t="s">
        <v>172</v>
      </c>
      <c r="G103" s="18" t="s">
        <v>92</v>
      </c>
      <c r="H103" s="18" t="s">
        <v>103</v>
      </c>
      <c r="I103" s="18" t="s">
        <v>216</v>
      </c>
      <c r="J103" s="18" t="s">
        <v>168</v>
      </c>
      <c r="K103" s="18"/>
      <c r="L103" s="18"/>
      <c r="M103" s="19" t="s">
        <v>134</v>
      </c>
    </row>
    <row r="104" spans="1:13" s="13" customFormat="1">
      <c r="A104" s="17">
        <v>41716.754236111097</v>
      </c>
      <c r="B104" s="18" t="s">
        <v>73</v>
      </c>
      <c r="C104" s="18" t="s">
        <v>100</v>
      </c>
      <c r="D104" s="18" t="s">
        <v>83</v>
      </c>
      <c r="E104" s="18" t="s">
        <v>118</v>
      </c>
      <c r="F104" s="18" t="s">
        <v>132</v>
      </c>
      <c r="G104" s="18" t="s">
        <v>106</v>
      </c>
      <c r="H104" s="18" t="s">
        <v>103</v>
      </c>
      <c r="I104" s="18" t="s">
        <v>116</v>
      </c>
      <c r="J104" s="18" t="s">
        <v>179</v>
      </c>
      <c r="K104" s="18"/>
      <c r="L104" s="18"/>
      <c r="M104" s="19" t="s">
        <v>134</v>
      </c>
    </row>
    <row r="105" spans="1:13" s="13" customFormat="1">
      <c r="A105" s="17">
        <v>41716.895150463002</v>
      </c>
      <c r="B105" s="18" t="s">
        <v>73</v>
      </c>
      <c r="C105" s="18" t="s">
        <v>135</v>
      </c>
      <c r="D105" s="18" t="s">
        <v>83</v>
      </c>
      <c r="E105" s="18" t="s">
        <v>118</v>
      </c>
      <c r="F105" s="18" t="s">
        <v>156</v>
      </c>
      <c r="G105" s="18" t="s">
        <v>92</v>
      </c>
      <c r="H105" s="18" t="s">
        <v>103</v>
      </c>
      <c r="I105" s="18" t="s">
        <v>126</v>
      </c>
      <c r="J105" s="18" t="s">
        <v>81</v>
      </c>
      <c r="K105" s="18"/>
      <c r="L105" s="18"/>
      <c r="M105" s="19" t="s">
        <v>138</v>
      </c>
    </row>
    <row r="106" spans="1:13" s="13" customFormat="1">
      <c r="A106" s="17">
        <v>41718.664988425902</v>
      </c>
      <c r="B106" s="18" t="s">
        <v>88</v>
      </c>
      <c r="C106" s="18" t="s">
        <v>100</v>
      </c>
      <c r="D106" s="18" t="s">
        <v>75</v>
      </c>
      <c r="E106" s="18" t="s">
        <v>90</v>
      </c>
      <c r="F106" s="18" t="s">
        <v>125</v>
      </c>
      <c r="G106" s="18" t="s">
        <v>78</v>
      </c>
      <c r="H106" s="18" t="s">
        <v>85</v>
      </c>
      <c r="I106" s="18" t="s">
        <v>217</v>
      </c>
      <c r="J106" s="18" t="s">
        <v>178</v>
      </c>
      <c r="K106" s="18"/>
      <c r="L106" s="18"/>
      <c r="M106" s="19" t="s">
        <v>218</v>
      </c>
    </row>
    <row r="107" spans="1:13" s="13" customFormat="1">
      <c r="A107" s="17">
        <v>41720.5962731482</v>
      </c>
      <c r="B107" s="18" t="s">
        <v>73</v>
      </c>
      <c r="C107" s="18" t="s">
        <v>74</v>
      </c>
      <c r="D107" s="18" t="s">
        <v>83</v>
      </c>
      <c r="E107" s="18" t="s">
        <v>76</v>
      </c>
      <c r="F107" s="18" t="s">
        <v>162</v>
      </c>
      <c r="G107" s="18" t="s">
        <v>78</v>
      </c>
      <c r="H107" s="18" t="s">
        <v>103</v>
      </c>
      <c r="I107" s="18" t="s">
        <v>80</v>
      </c>
      <c r="J107" s="18" t="s">
        <v>137</v>
      </c>
      <c r="K107" s="18"/>
      <c r="L107" s="18"/>
      <c r="M107" s="19" t="s">
        <v>134</v>
      </c>
    </row>
    <row r="108" spans="1:13" s="13" customFormat="1" ht="15" thickBot="1">
      <c r="A108" s="20">
        <v>41727.605347222197</v>
      </c>
      <c r="B108" s="21" t="s">
        <v>88</v>
      </c>
      <c r="C108" s="21" t="s">
        <v>74</v>
      </c>
      <c r="D108" s="21" t="s">
        <v>83</v>
      </c>
      <c r="E108" s="21" t="s">
        <v>76</v>
      </c>
      <c r="F108" s="21" t="s">
        <v>147</v>
      </c>
      <c r="G108" s="21" t="s">
        <v>92</v>
      </c>
      <c r="H108" s="21" t="s">
        <v>93</v>
      </c>
      <c r="I108" s="21" t="s">
        <v>80</v>
      </c>
      <c r="J108" s="21" t="s">
        <v>81</v>
      </c>
      <c r="K108" s="21"/>
      <c r="L108" s="21"/>
      <c r="M108" s="22" t="s">
        <v>193</v>
      </c>
    </row>
    <row r="113" spans="1:4">
      <c r="A113" t="s">
        <v>227</v>
      </c>
      <c r="C113" s="23" t="s">
        <v>156</v>
      </c>
      <c r="D113">
        <f>COUNTIF($A$114:$A$360,C113)</f>
        <v>9</v>
      </c>
    </row>
    <row r="114" spans="1:4">
      <c r="A114" t="s">
        <v>219</v>
      </c>
      <c r="C114" s="28" t="s">
        <v>226</v>
      </c>
      <c r="D114">
        <f>COUNTIF($A$114:$A$360,C114)</f>
        <v>2</v>
      </c>
    </row>
    <row r="115" spans="1:4">
      <c r="A115" s="24" t="s">
        <v>226</v>
      </c>
    </row>
    <row r="116" spans="1:4">
      <c r="A116" s="24" t="s">
        <v>226</v>
      </c>
      <c r="C116" s="23" t="s">
        <v>91</v>
      </c>
      <c r="D116">
        <f>COUNTIF($A$114:$A$360,C116)</f>
        <v>15</v>
      </c>
    </row>
    <row r="117" spans="1:4">
      <c r="A117" s="24" t="s">
        <v>221</v>
      </c>
      <c r="C117" s="24" t="s">
        <v>222</v>
      </c>
      <c r="D117">
        <f>COUNTIF($A$114:$A$360,C117)</f>
        <v>34</v>
      </c>
    </row>
    <row r="118" spans="1:4">
      <c r="A118" s="24" t="s">
        <v>221</v>
      </c>
    </row>
    <row r="119" spans="1:4">
      <c r="A119" s="24" t="s">
        <v>221</v>
      </c>
      <c r="C119" s="24" t="s">
        <v>220</v>
      </c>
    </row>
    <row r="120" spans="1:4">
      <c r="A120" s="24" t="s">
        <v>221</v>
      </c>
      <c r="C120" s="24" t="s">
        <v>225</v>
      </c>
      <c r="D120">
        <f>COUNTIF($A$114:$A$360,C120)</f>
        <v>31</v>
      </c>
    </row>
    <row r="121" spans="1:4">
      <c r="A121" s="24" t="s">
        <v>221</v>
      </c>
      <c r="C121" s="23" t="s">
        <v>77</v>
      </c>
    </row>
    <row r="122" spans="1:4">
      <c r="A122" s="24" t="s">
        <v>221</v>
      </c>
      <c r="C122" s="23" t="s">
        <v>162</v>
      </c>
      <c r="D122">
        <f>COUNTIF($A$114:$A$360,C122)</f>
        <v>15</v>
      </c>
    </row>
    <row r="123" spans="1:4">
      <c r="A123" s="24" t="s">
        <v>221</v>
      </c>
    </row>
    <row r="124" spans="1:4">
      <c r="A124" s="24" t="s">
        <v>221</v>
      </c>
      <c r="C124" s="28" t="s">
        <v>221</v>
      </c>
      <c r="D124">
        <f>COUNTIF($A$114:$A$360,C124)</f>
        <v>11</v>
      </c>
    </row>
    <row r="125" spans="1:4">
      <c r="A125" s="24" t="s">
        <v>221</v>
      </c>
      <c r="C125" s="23" t="s">
        <v>166</v>
      </c>
      <c r="D125">
        <f>COUNTIF($A$114:$A$360,C125)</f>
        <v>34</v>
      </c>
    </row>
    <row r="126" spans="1:4">
      <c r="A126" s="24" t="s">
        <v>221</v>
      </c>
    </row>
    <row r="127" spans="1:4">
      <c r="A127" s="24" t="s">
        <v>221</v>
      </c>
      <c r="C127" s="23" t="s">
        <v>159</v>
      </c>
      <c r="D127">
        <f>COUNTIF($A$114:$A$360,C127)</f>
        <v>20</v>
      </c>
    </row>
    <row r="128" spans="1:4">
      <c r="A128" s="24" t="s">
        <v>222</v>
      </c>
    </row>
    <row r="129" spans="1:4">
      <c r="A129" s="27" t="s">
        <v>222</v>
      </c>
    </row>
    <row r="130" spans="1:4">
      <c r="A130" s="24" t="s">
        <v>222</v>
      </c>
      <c r="C130" s="23" t="s">
        <v>147</v>
      </c>
      <c r="D130">
        <f>COUNTIF($A$114:$A$360,C130)</f>
        <v>7</v>
      </c>
    </row>
    <row r="131" spans="1:4">
      <c r="A131" s="24" t="s">
        <v>222</v>
      </c>
      <c r="C131" s="24" t="s">
        <v>223</v>
      </c>
      <c r="D131">
        <f>COUNTIF($A$114:$A$360,C131)</f>
        <v>1</v>
      </c>
    </row>
    <row r="132" spans="1:4">
      <c r="A132" s="24" t="s">
        <v>222</v>
      </c>
      <c r="C132" s="24" t="s">
        <v>224</v>
      </c>
      <c r="D132">
        <f>COUNTIF($A$114:$A$360,C132)</f>
        <v>16</v>
      </c>
    </row>
    <row r="133" spans="1:4">
      <c r="A133" s="24" t="s">
        <v>222</v>
      </c>
    </row>
    <row r="134" spans="1:4">
      <c r="A134" s="24" t="s">
        <v>222</v>
      </c>
      <c r="C134" s="23" t="s">
        <v>151</v>
      </c>
      <c r="D134">
        <f>COUNTIF($A$114:$A$360,C134)</f>
        <v>4</v>
      </c>
    </row>
    <row r="135" spans="1:4">
      <c r="A135" s="24" t="s">
        <v>222</v>
      </c>
      <c r="C135" s="24" t="s">
        <v>219</v>
      </c>
      <c r="D135">
        <f>COUNTIF($A$114:$A$360,C135)</f>
        <v>38</v>
      </c>
    </row>
    <row r="136" spans="1:4">
      <c r="A136" s="24" t="s">
        <v>222</v>
      </c>
      <c r="C136" s="24"/>
    </row>
    <row r="137" spans="1:4">
      <c r="A137" s="24" t="s">
        <v>222</v>
      </c>
    </row>
    <row r="138" spans="1:4">
      <c r="A138" s="24" t="s">
        <v>222</v>
      </c>
    </row>
    <row r="139" spans="1:4">
      <c r="A139" s="24" t="s">
        <v>222</v>
      </c>
    </row>
    <row r="140" spans="1:4">
      <c r="A140" s="24" t="s">
        <v>222</v>
      </c>
    </row>
    <row r="141" spans="1:4">
      <c r="A141" s="24" t="s">
        <v>222</v>
      </c>
    </row>
    <row r="142" spans="1:4">
      <c r="A142" s="24" t="s">
        <v>222</v>
      </c>
    </row>
    <row r="143" spans="1:4">
      <c r="A143" s="24" t="s">
        <v>222</v>
      </c>
    </row>
    <row r="144" spans="1:4">
      <c r="A144" s="24" t="s">
        <v>222</v>
      </c>
    </row>
    <row r="145" spans="1:1">
      <c r="A145" s="24" t="s">
        <v>222</v>
      </c>
    </row>
    <row r="146" spans="1:1">
      <c r="A146" s="24" t="s">
        <v>222</v>
      </c>
    </row>
    <row r="147" spans="1:1">
      <c r="A147" s="24" t="s">
        <v>222</v>
      </c>
    </row>
    <row r="148" spans="1:1">
      <c r="A148" s="24" t="s">
        <v>222</v>
      </c>
    </row>
    <row r="149" spans="1:1">
      <c r="A149" s="24" t="s">
        <v>222</v>
      </c>
    </row>
    <row r="150" spans="1:1">
      <c r="A150" s="24" t="s">
        <v>222</v>
      </c>
    </row>
    <row r="151" spans="1:1">
      <c r="A151" s="24" t="s">
        <v>222</v>
      </c>
    </row>
    <row r="152" spans="1:1">
      <c r="A152" s="24" t="s">
        <v>222</v>
      </c>
    </row>
    <row r="153" spans="1:1">
      <c r="A153" s="24" t="s">
        <v>222</v>
      </c>
    </row>
    <row r="154" spans="1:1">
      <c r="A154" s="24" t="s">
        <v>222</v>
      </c>
    </row>
    <row r="155" spans="1:1">
      <c r="A155" s="24" t="s">
        <v>222</v>
      </c>
    </row>
    <row r="156" spans="1:1">
      <c r="A156" s="24" t="s">
        <v>222</v>
      </c>
    </row>
    <row r="157" spans="1:1">
      <c r="A157" s="24" t="s">
        <v>222</v>
      </c>
    </row>
    <row r="158" spans="1:1">
      <c r="A158" s="24" t="s">
        <v>222</v>
      </c>
    </row>
    <row r="159" spans="1:1">
      <c r="A159" s="24" t="s">
        <v>222</v>
      </c>
    </row>
    <row r="160" spans="1:1">
      <c r="A160" s="24" t="s">
        <v>222</v>
      </c>
    </row>
    <row r="161" spans="1:1">
      <c r="A161" s="24" t="s">
        <v>222</v>
      </c>
    </row>
    <row r="162" spans="1:1">
      <c r="A162" s="24" t="s">
        <v>220</v>
      </c>
    </row>
    <row r="163" spans="1:1">
      <c r="A163" s="24" t="s">
        <v>220</v>
      </c>
    </row>
    <row r="164" spans="1:1">
      <c r="A164" s="24" t="s">
        <v>220</v>
      </c>
    </row>
    <row r="165" spans="1:1">
      <c r="A165" s="24" t="s">
        <v>220</v>
      </c>
    </row>
    <row r="166" spans="1:1">
      <c r="A166" s="24" t="s">
        <v>220</v>
      </c>
    </row>
    <row r="167" spans="1:1">
      <c r="A167" s="24" t="s">
        <v>220</v>
      </c>
    </row>
    <row r="168" spans="1:1">
      <c r="A168" s="24" t="s">
        <v>220</v>
      </c>
    </row>
    <row r="169" spans="1:1">
      <c r="A169" s="24" t="s">
        <v>225</v>
      </c>
    </row>
    <row r="170" spans="1:1">
      <c r="A170" s="24" t="s">
        <v>225</v>
      </c>
    </row>
    <row r="171" spans="1:1">
      <c r="A171" s="24" t="s">
        <v>225</v>
      </c>
    </row>
    <row r="172" spans="1:1">
      <c r="A172" s="24" t="s">
        <v>225</v>
      </c>
    </row>
    <row r="173" spans="1:1">
      <c r="A173" s="24" t="s">
        <v>225</v>
      </c>
    </row>
    <row r="174" spans="1:1">
      <c r="A174" s="24" t="s">
        <v>225</v>
      </c>
    </row>
    <row r="175" spans="1:1">
      <c r="A175" s="24" t="s">
        <v>225</v>
      </c>
    </row>
    <row r="176" spans="1:1">
      <c r="A176" s="24" t="s">
        <v>225</v>
      </c>
    </row>
    <row r="177" spans="1:1">
      <c r="A177" s="24" t="s">
        <v>225</v>
      </c>
    </row>
    <row r="178" spans="1:1">
      <c r="A178" s="24" t="s">
        <v>225</v>
      </c>
    </row>
    <row r="179" spans="1:1">
      <c r="A179" s="24" t="s">
        <v>225</v>
      </c>
    </row>
    <row r="180" spans="1:1">
      <c r="A180" s="24" t="s">
        <v>225</v>
      </c>
    </row>
    <row r="181" spans="1:1">
      <c r="A181" s="24" t="s">
        <v>225</v>
      </c>
    </row>
    <row r="182" spans="1:1">
      <c r="A182" s="24" t="s">
        <v>225</v>
      </c>
    </row>
    <row r="183" spans="1:1">
      <c r="A183" s="24" t="s">
        <v>225</v>
      </c>
    </row>
    <row r="184" spans="1:1">
      <c r="A184" s="24" t="s">
        <v>225</v>
      </c>
    </row>
    <row r="185" spans="1:1">
      <c r="A185" s="24" t="s">
        <v>225</v>
      </c>
    </row>
    <row r="186" spans="1:1">
      <c r="A186" s="24" t="s">
        <v>225</v>
      </c>
    </row>
    <row r="187" spans="1:1">
      <c r="A187" s="24" t="s">
        <v>225</v>
      </c>
    </row>
    <row r="188" spans="1:1">
      <c r="A188" s="24" t="s">
        <v>225</v>
      </c>
    </row>
    <row r="189" spans="1:1">
      <c r="A189" s="24" t="s">
        <v>225</v>
      </c>
    </row>
    <row r="190" spans="1:1">
      <c r="A190" s="24" t="s">
        <v>225</v>
      </c>
    </row>
    <row r="191" spans="1:1">
      <c r="A191" s="24" t="s">
        <v>225</v>
      </c>
    </row>
    <row r="192" spans="1:1">
      <c r="A192" s="24" t="s">
        <v>225</v>
      </c>
    </row>
    <row r="193" spans="1:1">
      <c r="A193" s="24" t="s">
        <v>225</v>
      </c>
    </row>
    <row r="194" spans="1:1">
      <c r="A194" s="24" t="s">
        <v>225</v>
      </c>
    </row>
    <row r="195" spans="1:1">
      <c r="A195" s="24" t="s">
        <v>225</v>
      </c>
    </row>
    <row r="196" spans="1:1">
      <c r="A196" s="24" t="s">
        <v>225</v>
      </c>
    </row>
    <row r="197" spans="1:1">
      <c r="A197" s="24" t="s">
        <v>225</v>
      </c>
    </row>
    <row r="198" spans="1:1">
      <c r="A198" s="24" t="s">
        <v>225</v>
      </c>
    </row>
    <row r="199" spans="1:1">
      <c r="A199" s="24" t="s">
        <v>225</v>
      </c>
    </row>
    <row r="200" spans="1:1">
      <c r="A200" s="24" t="s">
        <v>223</v>
      </c>
    </row>
    <row r="201" spans="1:1">
      <c r="A201" s="24" t="s">
        <v>224</v>
      </c>
    </row>
    <row r="202" spans="1:1">
      <c r="A202" s="24" t="s">
        <v>224</v>
      </c>
    </row>
    <row r="203" spans="1:1">
      <c r="A203" s="24" t="s">
        <v>224</v>
      </c>
    </row>
    <row r="204" spans="1:1">
      <c r="A204" s="24" t="s">
        <v>224</v>
      </c>
    </row>
    <row r="205" spans="1:1">
      <c r="A205" s="24" t="s">
        <v>224</v>
      </c>
    </row>
    <row r="206" spans="1:1">
      <c r="A206" s="24" t="s">
        <v>224</v>
      </c>
    </row>
    <row r="207" spans="1:1">
      <c r="A207" s="24" t="s">
        <v>224</v>
      </c>
    </row>
    <row r="208" spans="1:1">
      <c r="A208" s="24" t="s">
        <v>224</v>
      </c>
    </row>
    <row r="209" spans="1:1">
      <c r="A209" s="24" t="s">
        <v>224</v>
      </c>
    </row>
    <row r="210" spans="1:1">
      <c r="A210" s="24" t="s">
        <v>224</v>
      </c>
    </row>
    <row r="211" spans="1:1">
      <c r="A211" s="24" t="s">
        <v>224</v>
      </c>
    </row>
    <row r="212" spans="1:1">
      <c r="A212" s="24" t="s">
        <v>224</v>
      </c>
    </row>
    <row r="213" spans="1:1">
      <c r="A213" s="24" t="s">
        <v>224</v>
      </c>
    </row>
    <row r="214" spans="1:1">
      <c r="A214" s="24" t="s">
        <v>224</v>
      </c>
    </row>
    <row r="215" spans="1:1">
      <c r="A215" s="24" t="s">
        <v>224</v>
      </c>
    </row>
    <row r="216" spans="1:1">
      <c r="A216" s="24" t="s">
        <v>224</v>
      </c>
    </row>
    <row r="217" spans="1:1">
      <c r="A217" s="24" t="s">
        <v>219</v>
      </c>
    </row>
    <row r="218" spans="1:1">
      <c r="A218" s="24" t="s">
        <v>219</v>
      </c>
    </row>
    <row r="219" spans="1:1">
      <c r="A219" s="24" t="s">
        <v>219</v>
      </c>
    </row>
    <row r="220" spans="1:1">
      <c r="A220" s="24" t="s">
        <v>219</v>
      </c>
    </row>
    <row r="221" spans="1:1" ht="15" thickBot="1">
      <c r="A221" s="26" t="s">
        <v>219</v>
      </c>
    </row>
    <row r="222" spans="1:1">
      <c r="A222" t="s">
        <v>219</v>
      </c>
    </row>
    <row r="223" spans="1:1">
      <c r="A223" t="s">
        <v>219</v>
      </c>
    </row>
    <row r="224" spans="1:1">
      <c r="A224" t="s">
        <v>219</v>
      </c>
    </row>
    <row r="225" spans="1:1">
      <c r="A225" t="s">
        <v>219</v>
      </c>
    </row>
    <row r="226" spans="1:1">
      <c r="A226" t="s">
        <v>219</v>
      </c>
    </row>
    <row r="227" spans="1:1">
      <c r="A227" t="s">
        <v>219</v>
      </c>
    </row>
    <row r="228" spans="1:1">
      <c r="A228" t="s">
        <v>219</v>
      </c>
    </row>
    <row r="229" spans="1:1">
      <c r="A229" t="s">
        <v>219</v>
      </c>
    </row>
    <row r="230" spans="1:1">
      <c r="A230" t="s">
        <v>219</v>
      </c>
    </row>
    <row r="231" spans="1:1">
      <c r="A231" t="s">
        <v>219</v>
      </c>
    </row>
    <row r="232" spans="1:1">
      <c r="A232" t="s">
        <v>219</v>
      </c>
    </row>
    <row r="233" spans="1:1">
      <c r="A233" t="s">
        <v>219</v>
      </c>
    </row>
    <row r="234" spans="1:1">
      <c r="A234" t="s">
        <v>219</v>
      </c>
    </row>
    <row r="235" spans="1:1">
      <c r="A235" t="s">
        <v>219</v>
      </c>
    </row>
    <row r="236" spans="1:1">
      <c r="A236" t="s">
        <v>219</v>
      </c>
    </row>
    <row r="237" spans="1:1">
      <c r="A237" t="s">
        <v>219</v>
      </c>
    </row>
    <row r="238" spans="1:1">
      <c r="A238" t="s">
        <v>219</v>
      </c>
    </row>
    <row r="239" spans="1:1">
      <c r="A239" t="s">
        <v>219</v>
      </c>
    </row>
    <row r="240" spans="1:1">
      <c r="A240" t="s">
        <v>219</v>
      </c>
    </row>
    <row r="241" spans="1:1">
      <c r="A241" t="s">
        <v>219</v>
      </c>
    </row>
    <row r="242" spans="1:1">
      <c r="A242" t="s">
        <v>219</v>
      </c>
    </row>
    <row r="243" spans="1:1">
      <c r="A243" t="s">
        <v>219</v>
      </c>
    </row>
    <row r="244" spans="1:1">
      <c r="A244" t="s">
        <v>219</v>
      </c>
    </row>
    <row r="245" spans="1:1">
      <c r="A245" t="s">
        <v>219</v>
      </c>
    </row>
    <row r="246" spans="1:1">
      <c r="A246" t="s">
        <v>219</v>
      </c>
    </row>
    <row r="247" spans="1:1">
      <c r="A247" t="s">
        <v>219</v>
      </c>
    </row>
    <row r="248" spans="1:1">
      <c r="A248" t="s">
        <v>219</v>
      </c>
    </row>
    <row r="249" spans="1:1">
      <c r="A249" t="s">
        <v>219</v>
      </c>
    </row>
    <row r="250" spans="1:1">
      <c r="A250" t="s">
        <v>219</v>
      </c>
    </row>
    <row r="251" spans="1:1">
      <c r="A251" t="s">
        <v>219</v>
      </c>
    </row>
    <row r="252" spans="1:1">
      <c r="A252" t="s">
        <v>219</v>
      </c>
    </row>
    <row r="253" spans="1:1">
      <c r="A253" t="s">
        <v>219</v>
      </c>
    </row>
    <row r="254" spans="1:1">
      <c r="A254" s="25" t="s">
        <v>156</v>
      </c>
    </row>
    <row r="255" spans="1:1">
      <c r="A255" s="25" t="s">
        <v>156</v>
      </c>
    </row>
    <row r="256" spans="1:1">
      <c r="A256" s="25" t="s">
        <v>156</v>
      </c>
    </row>
    <row r="257" spans="1:1">
      <c r="A257" s="25" t="s">
        <v>156</v>
      </c>
    </row>
    <row r="258" spans="1:1">
      <c r="A258" s="25" t="s">
        <v>156</v>
      </c>
    </row>
    <row r="259" spans="1:1">
      <c r="A259" s="25" t="s">
        <v>156</v>
      </c>
    </row>
    <row r="260" spans="1:1">
      <c r="A260" s="25" t="s">
        <v>156</v>
      </c>
    </row>
    <row r="261" spans="1:1">
      <c r="A261" s="25" t="s">
        <v>156</v>
      </c>
    </row>
    <row r="262" spans="1:1">
      <c r="A262" s="25" t="s">
        <v>156</v>
      </c>
    </row>
    <row r="263" spans="1:1">
      <c r="A263" s="25" t="s">
        <v>166</v>
      </c>
    </row>
    <row r="264" spans="1:1">
      <c r="A264" s="25" t="s">
        <v>166</v>
      </c>
    </row>
    <row r="265" spans="1:1">
      <c r="A265" s="25" t="s">
        <v>166</v>
      </c>
    </row>
    <row r="266" spans="1:1">
      <c r="A266" s="25" t="s">
        <v>166</v>
      </c>
    </row>
    <row r="267" spans="1:1">
      <c r="A267" s="25" t="s">
        <v>166</v>
      </c>
    </row>
    <row r="268" spans="1:1">
      <c r="A268" s="25" t="s">
        <v>166</v>
      </c>
    </row>
    <row r="269" spans="1:1">
      <c r="A269" s="25" t="s">
        <v>166</v>
      </c>
    </row>
    <row r="270" spans="1:1">
      <c r="A270" s="25" t="s">
        <v>166</v>
      </c>
    </row>
    <row r="271" spans="1:1">
      <c r="A271" s="25" t="s">
        <v>166</v>
      </c>
    </row>
    <row r="272" spans="1:1">
      <c r="A272" s="25" t="s">
        <v>166</v>
      </c>
    </row>
    <row r="273" spans="1:1">
      <c r="A273" s="25" t="s">
        <v>166</v>
      </c>
    </row>
    <row r="274" spans="1:1">
      <c r="A274" s="25" t="s">
        <v>166</v>
      </c>
    </row>
    <row r="275" spans="1:1">
      <c r="A275" s="25" t="s">
        <v>166</v>
      </c>
    </row>
    <row r="276" spans="1:1">
      <c r="A276" s="25" t="s">
        <v>166</v>
      </c>
    </row>
    <row r="277" spans="1:1">
      <c r="A277" s="25" t="s">
        <v>166</v>
      </c>
    </row>
    <row r="278" spans="1:1">
      <c r="A278" s="25" t="s">
        <v>166</v>
      </c>
    </row>
    <row r="279" spans="1:1">
      <c r="A279" s="25" t="s">
        <v>166</v>
      </c>
    </row>
    <row r="280" spans="1:1">
      <c r="A280" s="25" t="s">
        <v>166</v>
      </c>
    </row>
    <row r="281" spans="1:1">
      <c r="A281" s="25" t="s">
        <v>166</v>
      </c>
    </row>
    <row r="282" spans="1:1">
      <c r="A282" s="25" t="s">
        <v>166</v>
      </c>
    </row>
    <row r="283" spans="1:1">
      <c r="A283" s="25" t="s">
        <v>166</v>
      </c>
    </row>
    <row r="284" spans="1:1">
      <c r="A284" s="25" t="s">
        <v>166</v>
      </c>
    </row>
    <row r="285" spans="1:1">
      <c r="A285" s="25" t="s">
        <v>166</v>
      </c>
    </row>
    <row r="286" spans="1:1">
      <c r="A286" s="25" t="s">
        <v>166</v>
      </c>
    </row>
    <row r="287" spans="1:1">
      <c r="A287" s="25" t="s">
        <v>166</v>
      </c>
    </row>
    <row r="288" spans="1:1">
      <c r="A288" s="25" t="s">
        <v>166</v>
      </c>
    </row>
    <row r="289" spans="1:1">
      <c r="A289" s="25" t="s">
        <v>166</v>
      </c>
    </row>
    <row r="290" spans="1:1">
      <c r="A290" s="25" t="s">
        <v>166</v>
      </c>
    </row>
    <row r="291" spans="1:1">
      <c r="A291" s="25" t="s">
        <v>166</v>
      </c>
    </row>
    <row r="292" spans="1:1">
      <c r="A292" s="25" t="s">
        <v>166</v>
      </c>
    </row>
    <row r="293" spans="1:1">
      <c r="A293" s="25" t="s">
        <v>166</v>
      </c>
    </row>
    <row r="294" spans="1:1">
      <c r="A294" s="25" t="s">
        <v>166</v>
      </c>
    </row>
    <row r="295" spans="1:1">
      <c r="A295" s="25" t="s">
        <v>166</v>
      </c>
    </row>
    <row r="296" spans="1:1">
      <c r="A296" s="25" t="s">
        <v>166</v>
      </c>
    </row>
    <row r="297" spans="1:1">
      <c r="A297" s="25" t="s">
        <v>91</v>
      </c>
    </row>
    <row r="298" spans="1:1">
      <c r="A298" s="25" t="s">
        <v>91</v>
      </c>
    </row>
    <row r="299" spans="1:1">
      <c r="A299" s="25" t="s">
        <v>91</v>
      </c>
    </row>
    <row r="300" spans="1:1">
      <c r="A300" s="25" t="s">
        <v>91</v>
      </c>
    </row>
    <row r="301" spans="1:1">
      <c r="A301" s="25" t="s">
        <v>91</v>
      </c>
    </row>
    <row r="302" spans="1:1">
      <c r="A302" s="25" t="s">
        <v>91</v>
      </c>
    </row>
    <row r="303" spans="1:1">
      <c r="A303" s="25" t="s">
        <v>91</v>
      </c>
    </row>
    <row r="304" spans="1:1">
      <c r="A304" s="25" t="s">
        <v>91</v>
      </c>
    </row>
    <row r="305" spans="1:1">
      <c r="A305" s="25" t="s">
        <v>91</v>
      </c>
    </row>
    <row r="306" spans="1:1">
      <c r="A306" s="25" t="s">
        <v>91</v>
      </c>
    </row>
    <row r="307" spans="1:1">
      <c r="A307" s="25" t="s">
        <v>91</v>
      </c>
    </row>
    <row r="308" spans="1:1">
      <c r="A308" s="25" t="s">
        <v>91</v>
      </c>
    </row>
    <row r="309" spans="1:1">
      <c r="A309" s="25" t="s">
        <v>91</v>
      </c>
    </row>
    <row r="310" spans="1:1">
      <c r="A310" s="25" t="s">
        <v>91</v>
      </c>
    </row>
    <row r="311" spans="1:1">
      <c r="A311" s="25" t="s">
        <v>91</v>
      </c>
    </row>
    <row r="312" spans="1:1">
      <c r="A312" s="25" t="s">
        <v>159</v>
      </c>
    </row>
    <row r="313" spans="1:1">
      <c r="A313" s="25" t="s">
        <v>159</v>
      </c>
    </row>
    <row r="314" spans="1:1">
      <c r="A314" s="25" t="s">
        <v>159</v>
      </c>
    </row>
    <row r="315" spans="1:1">
      <c r="A315" s="25" t="s">
        <v>159</v>
      </c>
    </row>
    <row r="316" spans="1:1">
      <c r="A316" s="25" t="s">
        <v>159</v>
      </c>
    </row>
    <row r="317" spans="1:1">
      <c r="A317" s="25" t="s">
        <v>159</v>
      </c>
    </row>
    <row r="318" spans="1:1">
      <c r="A318" s="25" t="s">
        <v>159</v>
      </c>
    </row>
    <row r="319" spans="1:1">
      <c r="A319" s="25" t="s">
        <v>159</v>
      </c>
    </row>
    <row r="320" spans="1:1">
      <c r="A320" s="25" t="s">
        <v>159</v>
      </c>
    </row>
    <row r="321" spans="1:1">
      <c r="A321" s="25" t="s">
        <v>159</v>
      </c>
    </row>
    <row r="322" spans="1:1">
      <c r="A322" s="25" t="s">
        <v>159</v>
      </c>
    </row>
    <row r="323" spans="1:1">
      <c r="A323" s="25" t="s">
        <v>159</v>
      </c>
    </row>
    <row r="324" spans="1:1">
      <c r="A324" s="25" t="s">
        <v>159</v>
      </c>
    </row>
    <row r="325" spans="1:1">
      <c r="A325" s="25" t="s">
        <v>159</v>
      </c>
    </row>
    <row r="326" spans="1:1">
      <c r="A326" s="25" t="s">
        <v>159</v>
      </c>
    </row>
    <row r="327" spans="1:1">
      <c r="A327" s="25" t="s">
        <v>159</v>
      </c>
    </row>
    <row r="328" spans="1:1">
      <c r="A328" s="25" t="s">
        <v>159</v>
      </c>
    </row>
    <row r="329" spans="1:1">
      <c r="A329" s="25" t="s">
        <v>159</v>
      </c>
    </row>
    <row r="330" spans="1:1">
      <c r="A330" s="25" t="s">
        <v>159</v>
      </c>
    </row>
    <row r="331" spans="1:1">
      <c r="A331" s="25" t="s">
        <v>159</v>
      </c>
    </row>
    <row r="332" spans="1:1">
      <c r="A332" s="25" t="s">
        <v>77</v>
      </c>
    </row>
    <row r="333" spans="1:1">
      <c r="A333" s="25" t="s">
        <v>77</v>
      </c>
    </row>
    <row r="334" spans="1:1">
      <c r="A334" s="25" t="s">
        <v>77</v>
      </c>
    </row>
    <row r="335" spans="1:1">
      <c r="A335" s="25" t="s">
        <v>162</v>
      </c>
    </row>
    <row r="336" spans="1:1">
      <c r="A336" s="25" t="s">
        <v>162</v>
      </c>
    </row>
    <row r="337" spans="1:1">
      <c r="A337" s="25" t="s">
        <v>162</v>
      </c>
    </row>
    <row r="338" spans="1:1">
      <c r="A338" s="25" t="s">
        <v>162</v>
      </c>
    </row>
    <row r="339" spans="1:1">
      <c r="A339" s="25" t="s">
        <v>162</v>
      </c>
    </row>
    <row r="340" spans="1:1">
      <c r="A340" s="25" t="s">
        <v>162</v>
      </c>
    </row>
    <row r="341" spans="1:1">
      <c r="A341" s="25" t="s">
        <v>162</v>
      </c>
    </row>
    <row r="342" spans="1:1">
      <c r="A342" s="25" t="s">
        <v>162</v>
      </c>
    </row>
    <row r="343" spans="1:1">
      <c r="A343" s="25" t="s">
        <v>162</v>
      </c>
    </row>
    <row r="344" spans="1:1">
      <c r="A344" s="25" t="s">
        <v>162</v>
      </c>
    </row>
    <row r="345" spans="1:1">
      <c r="A345" s="25" t="s">
        <v>162</v>
      </c>
    </row>
    <row r="346" spans="1:1">
      <c r="A346" s="25" t="s">
        <v>162</v>
      </c>
    </row>
    <row r="347" spans="1:1">
      <c r="A347" s="25" t="s">
        <v>162</v>
      </c>
    </row>
    <row r="348" spans="1:1">
      <c r="A348" s="25" t="s">
        <v>162</v>
      </c>
    </row>
    <row r="349" spans="1:1">
      <c r="A349" s="25" t="s">
        <v>162</v>
      </c>
    </row>
    <row r="350" spans="1:1">
      <c r="A350" s="25" t="s">
        <v>147</v>
      </c>
    </row>
    <row r="351" spans="1:1">
      <c r="A351" s="25" t="s">
        <v>147</v>
      </c>
    </row>
    <row r="352" spans="1:1">
      <c r="A352" s="25" t="s">
        <v>147</v>
      </c>
    </row>
    <row r="353" spans="1:1">
      <c r="A353" s="25" t="s">
        <v>147</v>
      </c>
    </row>
    <row r="354" spans="1:1">
      <c r="A354" s="25" t="s">
        <v>147</v>
      </c>
    </row>
    <row r="355" spans="1:1">
      <c r="A355" s="25" t="s">
        <v>147</v>
      </c>
    </row>
    <row r="356" spans="1:1">
      <c r="A356" s="25" t="s">
        <v>147</v>
      </c>
    </row>
    <row r="357" spans="1:1">
      <c r="A357" s="25" t="s">
        <v>151</v>
      </c>
    </row>
    <row r="358" spans="1:1">
      <c r="A358" s="25" t="s">
        <v>151</v>
      </c>
    </row>
    <row r="359" spans="1:1">
      <c r="A359" s="25" t="s">
        <v>151</v>
      </c>
    </row>
    <row r="360" spans="1:1">
      <c r="A360" s="25" t="s">
        <v>151</v>
      </c>
    </row>
  </sheetData>
  <sortState ref="C114:D134">
    <sortCondition ref="C114"/>
  </sortState>
  <pageMargins left="0.511811024" right="0.511811024" top="0.78740157499999996" bottom="0.78740157499999996" header="0.31496062000000002" footer="0.3149606200000000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"/>
  <sheetViews>
    <sheetView showGridLines="0" tabSelected="1" zoomScaleNormal="100" workbookViewId="0">
      <selection activeCell="Q30" sqref="Q30"/>
    </sheetView>
  </sheetViews>
  <sheetFormatPr defaultColWidth="11.5546875" defaultRowHeight="14.4"/>
  <sheetData/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/>
  </sheetPr>
  <dimension ref="A1:G30"/>
  <sheetViews>
    <sheetView showGridLines="0" workbookViewId="0">
      <selection activeCell="C1" sqref="C1"/>
    </sheetView>
  </sheetViews>
  <sheetFormatPr defaultColWidth="8.77734375" defaultRowHeight="14.4"/>
  <cols>
    <col min="1" max="1" width="55.44140625" style="5" bestFit="1" customWidth="1"/>
    <col min="2" max="2" width="20.6640625" style="5" customWidth="1"/>
    <col min="3" max="3" width="14.77734375" style="5" customWidth="1"/>
    <col min="4" max="4" width="18.44140625" style="5" bestFit="1" customWidth="1"/>
    <col min="5" max="6" width="14.77734375" style="5" customWidth="1"/>
    <col min="7" max="7" width="17.6640625" style="5" customWidth="1"/>
    <col min="8" max="10" width="14.77734375" style="5" customWidth="1"/>
    <col min="11" max="11" width="13.44140625" style="5" customWidth="1"/>
    <col min="12" max="12" width="11" style="5" bestFit="1" customWidth="1"/>
    <col min="13" max="13" width="11.109375" style="5" customWidth="1"/>
    <col min="14" max="16384" width="8.77734375" style="5"/>
  </cols>
  <sheetData>
    <row r="1" spans="1:5" s="31" customFormat="1">
      <c r="A1" s="62" t="s">
        <v>35</v>
      </c>
      <c r="B1" s="94"/>
      <c r="C1" s="95"/>
    </row>
    <row r="2" spans="1:5" s="31" customFormat="1">
      <c r="A2" s="32" t="str">
        <f>CONCATENATE(Company, ": ",start, " -  ",end)</f>
        <v>Estacionamento Vertical: Mês 1 -  Mês 60</v>
      </c>
      <c r="B2" s="96"/>
      <c r="C2" s="95"/>
    </row>
    <row r="3" spans="1:5" s="31" customFormat="1">
      <c r="A3" s="97"/>
      <c r="B3" s="98"/>
      <c r="C3" s="96"/>
    </row>
    <row r="4" spans="1:5" s="31" customFormat="1" ht="28.5" customHeight="1">
      <c r="A4" s="226" t="s">
        <v>36</v>
      </c>
      <c r="B4" s="226"/>
      <c r="C4" s="226"/>
      <c r="D4" s="226"/>
      <c r="E4" s="226"/>
    </row>
    <row r="5" spans="1:5" s="31" customFormat="1">
      <c r="A5" s="99"/>
      <c r="C5" s="100"/>
    </row>
    <row r="6" spans="1:5" s="31" customFormat="1">
      <c r="A6" s="101" t="s">
        <v>17</v>
      </c>
      <c r="B6" s="102"/>
    </row>
    <row r="7" spans="1:5" s="31" customFormat="1">
      <c r="A7" s="188" t="s">
        <v>6</v>
      </c>
      <c r="B7" s="159" t="s">
        <v>230</v>
      </c>
    </row>
    <row r="8" spans="1:5" s="31" customFormat="1">
      <c r="A8" s="188" t="s">
        <v>7</v>
      </c>
      <c r="B8" s="159" t="s">
        <v>8</v>
      </c>
    </row>
    <row r="9" spans="1:5" s="31" customFormat="1">
      <c r="A9" s="188" t="s">
        <v>9</v>
      </c>
      <c r="B9" s="159" t="s">
        <v>29</v>
      </c>
    </row>
    <row r="10" spans="1:5" s="31" customFormat="1">
      <c r="A10" s="188" t="s">
        <v>10</v>
      </c>
      <c r="B10" s="159" t="s">
        <v>11</v>
      </c>
    </row>
    <row r="11" spans="1:5" s="31" customFormat="1">
      <c r="A11" s="188" t="s">
        <v>12</v>
      </c>
      <c r="B11" s="159" t="s">
        <v>13</v>
      </c>
    </row>
    <row r="12" spans="1:5" s="31" customFormat="1">
      <c r="A12" s="188"/>
      <c r="B12" s="160"/>
    </row>
    <row r="13" spans="1:5" s="31" customFormat="1">
      <c r="A13" s="103"/>
      <c r="B13" s="104"/>
    </row>
    <row r="14" spans="1:5">
      <c r="A14" s="60" t="s">
        <v>39</v>
      </c>
      <c r="B14" s="60"/>
    </row>
    <row r="15" spans="1:5">
      <c r="A15" s="83" t="s">
        <v>24</v>
      </c>
      <c r="B15" s="157">
        <v>0.06</v>
      </c>
    </row>
    <row r="16" spans="1:5">
      <c r="A16" s="83" t="s">
        <v>25</v>
      </c>
      <c r="B16" s="158">
        <v>3.6499999999999998E-2</v>
      </c>
    </row>
    <row r="17" spans="1:7">
      <c r="A17" s="83" t="s">
        <v>38</v>
      </c>
      <c r="B17" s="158">
        <v>9.6500000000000002E-2</v>
      </c>
    </row>
    <row r="18" spans="1:7">
      <c r="A18" s="83" t="s">
        <v>0</v>
      </c>
      <c r="B18" s="158">
        <v>0.25</v>
      </c>
    </row>
    <row r="19" spans="1:7">
      <c r="A19" s="83" t="s">
        <v>19</v>
      </c>
      <c r="B19" s="158">
        <v>0.09</v>
      </c>
    </row>
    <row r="20" spans="1:7">
      <c r="A20" s="169"/>
      <c r="B20" s="169"/>
    </row>
    <row r="21" spans="1:7">
      <c r="A21" s="184" t="s">
        <v>233</v>
      </c>
      <c r="B21" s="185" t="s">
        <v>30</v>
      </c>
      <c r="C21" s="167" t="s">
        <v>31</v>
      </c>
      <c r="D21" s="167" t="s">
        <v>32</v>
      </c>
      <c r="E21" s="167" t="s">
        <v>33</v>
      </c>
      <c r="F21" s="167" t="s">
        <v>34</v>
      </c>
    </row>
    <row r="22" spans="1:7">
      <c r="A22" s="189" t="s">
        <v>231</v>
      </c>
      <c r="B22" s="158">
        <v>0</v>
      </c>
      <c r="C22" s="158">
        <v>0</v>
      </c>
      <c r="D22" s="158">
        <v>7.0000000000000007E-2</v>
      </c>
      <c r="E22" s="158">
        <v>7.0000000000000007E-2</v>
      </c>
      <c r="F22" s="158">
        <v>7.0000000000000007E-2</v>
      </c>
    </row>
    <row r="23" spans="1:7">
      <c r="A23" s="189" t="s">
        <v>232</v>
      </c>
      <c r="B23" s="158">
        <v>0</v>
      </c>
      <c r="C23" s="158">
        <v>0</v>
      </c>
      <c r="D23" s="158">
        <v>7.0000000000000007E-2</v>
      </c>
      <c r="E23" s="158">
        <v>7.0000000000000007E-2</v>
      </c>
      <c r="F23" s="158">
        <v>7.0000000000000007E-2</v>
      </c>
    </row>
    <row r="24" spans="1:7">
      <c r="A24" s="189" t="s">
        <v>234</v>
      </c>
      <c r="B24" s="158">
        <v>1</v>
      </c>
      <c r="C24" s="158">
        <v>1</v>
      </c>
      <c r="D24" s="158">
        <v>1</v>
      </c>
      <c r="E24" s="158">
        <v>1</v>
      </c>
      <c r="F24" s="158">
        <v>1</v>
      </c>
    </row>
    <row r="25" spans="1:7">
      <c r="A25" s="169"/>
      <c r="B25" s="169"/>
    </row>
    <row r="26" spans="1:7">
      <c r="A26" s="184" t="s">
        <v>268</v>
      </c>
      <c r="B26" s="185" t="s">
        <v>30</v>
      </c>
      <c r="C26" s="167" t="s">
        <v>31</v>
      </c>
      <c r="D26" s="167" t="s">
        <v>32</v>
      </c>
      <c r="E26" s="167" t="s">
        <v>33</v>
      </c>
      <c r="F26" s="167" t="s">
        <v>34</v>
      </c>
    </row>
    <row r="27" spans="1:7">
      <c r="A27" s="189" t="s">
        <v>51</v>
      </c>
      <c r="B27" s="158">
        <v>0</v>
      </c>
      <c r="C27" s="158">
        <v>0.06</v>
      </c>
      <c r="D27" s="158">
        <v>0.06</v>
      </c>
      <c r="E27" s="158">
        <v>0.06</v>
      </c>
      <c r="F27" s="158">
        <v>0.06</v>
      </c>
    </row>
    <row r="28" spans="1:7">
      <c r="A28" s="189" t="s">
        <v>267</v>
      </c>
      <c r="B28" s="158">
        <v>0</v>
      </c>
      <c r="C28" s="158">
        <v>0.06</v>
      </c>
      <c r="D28" s="158">
        <v>0.06</v>
      </c>
      <c r="E28" s="158">
        <v>0.06</v>
      </c>
      <c r="F28" s="158">
        <v>0.06</v>
      </c>
    </row>
    <row r="29" spans="1:7">
      <c r="A29" s="169"/>
      <c r="B29" s="169"/>
    </row>
    <row r="30" spans="1:7" s="7" customFormat="1">
      <c r="C30" s="105"/>
      <c r="D30" s="105"/>
      <c r="E30" s="105"/>
      <c r="F30" s="105"/>
      <c r="G30" s="105"/>
    </row>
  </sheetData>
  <sortState ref="D117:G122">
    <sortCondition descending="1" ref="G117"/>
  </sortState>
  <mergeCells count="1">
    <mergeCell ref="A4:E4"/>
  </mergeCells>
  <pageMargins left="0.7" right="0.7" top="0.75" bottom="0.75" header="0.3" footer="0.3"/>
  <pageSetup paperSize="9" orientation="portrait" horizontalDpi="300" verticalDpi="300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outlinePr summaryBelow="0"/>
  </sheetPr>
  <dimension ref="A1:L113"/>
  <sheetViews>
    <sheetView showGridLines="0" workbookViewId="0">
      <pane ySplit="1" topLeftCell="A107" activePane="bottomLeft" state="frozen"/>
      <selection sqref="A1:XFD1048576"/>
      <selection pane="bottomLeft" activeCell="I112" sqref="I112"/>
    </sheetView>
  </sheetViews>
  <sheetFormatPr defaultColWidth="8.77734375" defaultRowHeight="14.4"/>
  <cols>
    <col min="1" max="1" width="2.6640625" style="5" customWidth="1"/>
    <col min="2" max="2" width="21.77734375" style="5" bestFit="1" customWidth="1"/>
    <col min="3" max="3" width="23" style="5" bestFit="1" customWidth="1"/>
    <col min="4" max="4" width="13.6640625" style="5" bestFit="1" customWidth="1"/>
    <col min="5" max="5" width="16.6640625" style="5" customWidth="1"/>
    <col min="6" max="6" width="14.77734375" style="5" bestFit="1" customWidth="1"/>
    <col min="7" max="7" width="14.33203125" style="5" bestFit="1" customWidth="1"/>
    <col min="8" max="8" width="17.77734375" style="5" bestFit="1" customWidth="1"/>
    <col min="9" max="16384" width="8.77734375" style="5"/>
  </cols>
  <sheetData>
    <row r="1" spans="2:12">
      <c r="B1" s="194" t="s">
        <v>21</v>
      </c>
      <c r="C1" s="54"/>
      <c r="D1" s="208" t="s">
        <v>30</v>
      </c>
      <c r="E1" s="208" t="s">
        <v>31</v>
      </c>
      <c r="F1" s="208" t="s">
        <v>32</v>
      </c>
      <c r="G1" s="208" t="s">
        <v>33</v>
      </c>
      <c r="H1" s="208" t="s">
        <v>34</v>
      </c>
      <c r="L1" s="171"/>
    </row>
    <row r="2" spans="2:12">
      <c r="B2" s="175"/>
      <c r="C2" s="90" t="s">
        <v>237</v>
      </c>
      <c r="D2" s="209" t="s">
        <v>238</v>
      </c>
      <c r="E2" s="209" t="s">
        <v>238</v>
      </c>
      <c r="F2" s="209" t="s">
        <v>238</v>
      </c>
      <c r="G2" s="209" t="s">
        <v>238</v>
      </c>
      <c r="H2" s="209" t="s">
        <v>238</v>
      </c>
    </row>
    <row r="3" spans="2:12">
      <c r="B3" s="175"/>
      <c r="C3" s="90" t="s">
        <v>239</v>
      </c>
      <c r="D3" s="161">
        <v>236</v>
      </c>
      <c r="E3" s="161">
        <v>236</v>
      </c>
      <c r="F3" s="161">
        <v>236</v>
      </c>
      <c r="G3" s="161">
        <v>236</v>
      </c>
      <c r="H3" s="161">
        <v>236</v>
      </c>
    </row>
    <row r="4" spans="2:12">
      <c r="B4" s="177"/>
      <c r="C4" s="90" t="s">
        <v>240</v>
      </c>
      <c r="D4" s="211">
        <v>12</v>
      </c>
      <c r="E4" s="211">
        <v>12</v>
      </c>
      <c r="F4" s="211">
        <v>12</v>
      </c>
      <c r="G4" s="211">
        <v>12</v>
      </c>
      <c r="H4" s="211">
        <v>12</v>
      </c>
    </row>
    <row r="6" spans="2:12">
      <c r="B6" s="210"/>
      <c r="C6" s="212" t="s">
        <v>241</v>
      </c>
      <c r="D6" s="213"/>
      <c r="E6" s="213">
        <v>0.06</v>
      </c>
      <c r="F6" s="213">
        <v>0.06</v>
      </c>
      <c r="G6" s="213">
        <v>0.06</v>
      </c>
      <c r="H6" s="213">
        <v>0.06</v>
      </c>
    </row>
    <row r="7" spans="2:12">
      <c r="B7" s="227" t="s">
        <v>242</v>
      </c>
      <c r="C7" s="90" t="s">
        <v>243</v>
      </c>
      <c r="D7" s="163">
        <v>220</v>
      </c>
      <c r="E7" s="163">
        <f t="shared" ref="E7:H8" si="0">ROUND(D7*(1+E$6),0)</f>
        <v>233</v>
      </c>
      <c r="F7" s="163">
        <f t="shared" si="0"/>
        <v>247</v>
      </c>
      <c r="G7" s="163">
        <f t="shared" si="0"/>
        <v>262</v>
      </c>
      <c r="H7" s="163">
        <f t="shared" si="0"/>
        <v>278</v>
      </c>
      <c r="J7" s="172"/>
    </row>
    <row r="8" spans="2:12">
      <c r="B8" s="228"/>
      <c r="C8" s="90" t="s">
        <v>244</v>
      </c>
      <c r="D8" s="163">
        <v>250</v>
      </c>
      <c r="E8" s="163">
        <f t="shared" si="0"/>
        <v>265</v>
      </c>
      <c r="F8" s="163">
        <f t="shared" si="0"/>
        <v>281</v>
      </c>
      <c r="G8" s="163">
        <f t="shared" si="0"/>
        <v>298</v>
      </c>
      <c r="H8" s="163">
        <f t="shared" si="0"/>
        <v>316</v>
      </c>
    </row>
    <row r="9" spans="2:12">
      <c r="B9" s="229" t="s">
        <v>245</v>
      </c>
      <c r="C9" s="90" t="s">
        <v>246</v>
      </c>
      <c r="D9" s="163">
        <v>8</v>
      </c>
      <c r="E9" s="163">
        <f>ROUND(D9*(1+E$6),1)</f>
        <v>8.5</v>
      </c>
      <c r="F9" s="163">
        <f t="shared" ref="F9:H10" si="1">ROUND(E9*(1+F$6),1)</f>
        <v>9</v>
      </c>
      <c r="G9" s="163">
        <f t="shared" si="1"/>
        <v>9.5</v>
      </c>
      <c r="H9" s="163">
        <f t="shared" si="1"/>
        <v>10.1</v>
      </c>
    </row>
    <row r="10" spans="2:12">
      <c r="B10" s="229"/>
      <c r="C10" s="90" t="s">
        <v>247</v>
      </c>
      <c r="D10" s="163">
        <v>4</v>
      </c>
      <c r="E10" s="163">
        <f>ROUND(D10*(1+E$6),1)</f>
        <v>4.2</v>
      </c>
      <c r="F10" s="163">
        <f t="shared" si="1"/>
        <v>4.5</v>
      </c>
      <c r="G10" s="163">
        <f t="shared" si="1"/>
        <v>4.8</v>
      </c>
      <c r="H10" s="163">
        <f t="shared" si="1"/>
        <v>5.0999999999999996</v>
      </c>
    </row>
    <row r="11" spans="2:12">
      <c r="B11" s="230"/>
      <c r="C11" s="90" t="s">
        <v>248</v>
      </c>
      <c r="D11" s="163">
        <v>15</v>
      </c>
      <c r="E11" s="163">
        <f>ROUND(D11*(1+E$6),0)</f>
        <v>16</v>
      </c>
      <c r="F11" s="163">
        <f t="shared" ref="F11:H11" si="2">ROUND(E11*(1+F$6),0)</f>
        <v>17</v>
      </c>
      <c r="G11" s="163">
        <f t="shared" si="2"/>
        <v>18</v>
      </c>
      <c r="H11" s="163">
        <f t="shared" si="2"/>
        <v>19</v>
      </c>
    </row>
    <row r="13" spans="2:12">
      <c r="B13" s="173"/>
      <c r="C13" s="203" t="s">
        <v>249</v>
      </c>
      <c r="D13" s="204">
        <f>D24+D31</f>
        <v>0.7</v>
      </c>
      <c r="E13" s="204">
        <f t="shared" ref="E13:H13" si="3">E24+E31</f>
        <v>0.85000000000000009</v>
      </c>
      <c r="F13" s="204">
        <f t="shared" si="3"/>
        <v>0.89999999999999991</v>
      </c>
      <c r="G13" s="204">
        <f t="shared" si="3"/>
        <v>0.89999999999999991</v>
      </c>
      <c r="H13" s="204">
        <f t="shared" si="3"/>
        <v>0.89999999999999991</v>
      </c>
    </row>
    <row r="14" spans="2:12">
      <c r="B14" s="174"/>
      <c r="C14" s="203" t="s">
        <v>250</v>
      </c>
      <c r="D14" s="205">
        <f>D15+D18</f>
        <v>2295052.7999999998</v>
      </c>
      <c r="E14" s="205">
        <f>E15+E18</f>
        <v>3123157.9200000009</v>
      </c>
      <c r="F14" s="205">
        <f>F15+F18</f>
        <v>3555349.4399999995</v>
      </c>
      <c r="G14" s="205">
        <f>G15+G18</f>
        <v>3758573.76</v>
      </c>
      <c r="H14" s="205">
        <f>H15+H18</f>
        <v>3995272.32</v>
      </c>
    </row>
    <row r="15" spans="2:12" collapsed="1">
      <c r="B15" s="206"/>
      <c r="C15" s="107" t="s">
        <v>251</v>
      </c>
      <c r="D15" s="198">
        <f>D16+D17</f>
        <v>131404.79999999999</v>
      </c>
      <c r="E15" s="198">
        <f t="shared" ref="E15:H15" si="4">E16+E17</f>
        <v>139221.12</v>
      </c>
      <c r="F15" s="198">
        <f t="shared" si="4"/>
        <v>147603.84</v>
      </c>
      <c r="G15" s="198">
        <f t="shared" si="4"/>
        <v>156552.96000000002</v>
      </c>
      <c r="H15" s="198">
        <f t="shared" si="4"/>
        <v>166068.48000000001</v>
      </c>
    </row>
    <row r="16" spans="2:12">
      <c r="B16" s="175"/>
      <c r="C16" s="197" t="s">
        <v>252</v>
      </c>
      <c r="D16" s="161">
        <f t="shared" ref="D16:H17" si="5">D28*D7*12</f>
        <v>74764.799999999988</v>
      </c>
      <c r="E16" s="164">
        <f t="shared" si="5"/>
        <v>79182.720000000001</v>
      </c>
      <c r="F16" s="164">
        <f t="shared" si="5"/>
        <v>83940.479999999996</v>
      </c>
      <c r="G16" s="164">
        <f t="shared" si="5"/>
        <v>89038.080000000002</v>
      </c>
      <c r="H16" s="164">
        <f t="shared" si="5"/>
        <v>94475.520000000004</v>
      </c>
    </row>
    <row r="17" spans="2:8">
      <c r="B17" s="175"/>
      <c r="C17" s="197" t="s">
        <v>253</v>
      </c>
      <c r="D17" s="161">
        <f t="shared" si="5"/>
        <v>56640.000000000015</v>
      </c>
      <c r="E17" s="164">
        <f t="shared" si="5"/>
        <v>60038.400000000009</v>
      </c>
      <c r="F17" s="164">
        <f t="shared" si="5"/>
        <v>63663.360000000008</v>
      </c>
      <c r="G17" s="164">
        <f t="shared" si="5"/>
        <v>67514.880000000005</v>
      </c>
      <c r="H17" s="164">
        <f t="shared" si="5"/>
        <v>71592.960000000006</v>
      </c>
    </row>
    <row r="18" spans="2:8" collapsed="1">
      <c r="B18" s="207"/>
      <c r="C18" s="107" t="s">
        <v>254</v>
      </c>
      <c r="D18" s="198">
        <f>SUM(D19:D21)</f>
        <v>2163648</v>
      </c>
      <c r="E18" s="198">
        <f t="shared" ref="E18:H18" si="6">SUM(E19:E21)</f>
        <v>2983936.8000000007</v>
      </c>
      <c r="F18" s="198">
        <f t="shared" si="6"/>
        <v>3407745.5999999996</v>
      </c>
      <c r="G18" s="198">
        <f t="shared" si="6"/>
        <v>3602020.8</v>
      </c>
      <c r="H18" s="198">
        <f t="shared" si="6"/>
        <v>3829203.84</v>
      </c>
    </row>
    <row r="19" spans="2:8">
      <c r="B19" s="175"/>
      <c r="C19" s="197" t="s">
        <v>246</v>
      </c>
      <c r="D19" s="161">
        <f t="shared" ref="D19:H21" si="7">D100*25*12</f>
        <v>1427328</v>
      </c>
      <c r="E19" s="161">
        <f t="shared" si="7"/>
        <v>1971496.8000000003</v>
      </c>
      <c r="F19" s="161">
        <f t="shared" si="7"/>
        <v>2248041.5999999996</v>
      </c>
      <c r="G19" s="161">
        <f t="shared" si="7"/>
        <v>2372932.7999999998</v>
      </c>
      <c r="H19" s="161">
        <f t="shared" si="7"/>
        <v>2522802.2399999998</v>
      </c>
    </row>
    <row r="20" spans="2:8">
      <c r="B20" s="179"/>
      <c r="C20" s="197" t="s">
        <v>247</v>
      </c>
      <c r="D20" s="161">
        <f t="shared" si="7"/>
        <v>509759.99999999988</v>
      </c>
      <c r="E20" s="161">
        <f t="shared" si="7"/>
        <v>701344.8</v>
      </c>
      <c r="F20" s="161">
        <f t="shared" si="7"/>
        <v>802872</v>
      </c>
      <c r="G20" s="161">
        <f t="shared" si="7"/>
        <v>850449.60000000009</v>
      </c>
      <c r="H20" s="161">
        <f t="shared" si="7"/>
        <v>903974.39999999991</v>
      </c>
    </row>
    <row r="21" spans="2:8">
      <c r="B21" s="180"/>
      <c r="C21" s="197" t="s">
        <v>248</v>
      </c>
      <c r="D21" s="161">
        <f t="shared" si="7"/>
        <v>226560</v>
      </c>
      <c r="E21" s="161">
        <f t="shared" si="7"/>
        <v>311095.2</v>
      </c>
      <c r="F21" s="161">
        <f t="shared" si="7"/>
        <v>356832</v>
      </c>
      <c r="G21" s="161">
        <f t="shared" si="7"/>
        <v>378638.4</v>
      </c>
      <c r="H21" s="161">
        <f t="shared" si="7"/>
        <v>402427.19999999995</v>
      </c>
    </row>
    <row r="23" spans="2:8">
      <c r="B23" s="171"/>
    </row>
    <row r="24" spans="2:8">
      <c r="B24" s="190" t="s">
        <v>289</v>
      </c>
      <c r="C24" s="54" t="s">
        <v>255</v>
      </c>
      <c r="D24" s="200">
        <v>0.2</v>
      </c>
      <c r="E24" s="200">
        <v>0.2</v>
      </c>
      <c r="F24" s="200">
        <v>0.2</v>
      </c>
      <c r="G24" s="200">
        <v>0.2</v>
      </c>
      <c r="H24" s="200">
        <v>0.2</v>
      </c>
    </row>
    <row r="25" spans="2:8">
      <c r="B25" s="178"/>
      <c r="C25" s="197" t="s">
        <v>252</v>
      </c>
      <c r="D25" s="162">
        <v>0.6</v>
      </c>
      <c r="E25" s="162">
        <v>0.6</v>
      </c>
      <c r="F25" s="162">
        <v>0.6</v>
      </c>
      <c r="G25" s="162">
        <v>0.6</v>
      </c>
      <c r="H25" s="162">
        <v>0.6</v>
      </c>
    </row>
    <row r="26" spans="2:8">
      <c r="B26" s="178"/>
      <c r="C26" s="197" t="s">
        <v>253</v>
      </c>
      <c r="D26" s="162">
        <v>0.4</v>
      </c>
      <c r="E26" s="162">
        <v>0.4</v>
      </c>
      <c r="F26" s="162">
        <v>0.4</v>
      </c>
      <c r="G26" s="162">
        <v>0.4</v>
      </c>
      <c r="H26" s="162">
        <v>0.4</v>
      </c>
    </row>
    <row r="27" spans="2:8">
      <c r="B27" s="207"/>
      <c r="C27" s="107" t="s">
        <v>256</v>
      </c>
      <c r="D27" s="107">
        <f>D3*D24</f>
        <v>47.2</v>
      </c>
      <c r="E27" s="107">
        <f>E3*E24</f>
        <v>47.2</v>
      </c>
      <c r="F27" s="107">
        <f>F3*F24</f>
        <v>47.2</v>
      </c>
      <c r="G27" s="107">
        <f>G3*G24</f>
        <v>47.2</v>
      </c>
      <c r="H27" s="107">
        <f>H3*H24</f>
        <v>47.2</v>
      </c>
    </row>
    <row r="28" spans="2:8">
      <c r="B28" s="178"/>
      <c r="C28" s="197" t="s">
        <v>252</v>
      </c>
      <c r="D28" s="9">
        <f t="shared" ref="D28:H29" si="8">D$27*D25</f>
        <v>28.32</v>
      </c>
      <c r="E28" s="9">
        <f t="shared" si="8"/>
        <v>28.32</v>
      </c>
      <c r="F28" s="9">
        <f t="shared" si="8"/>
        <v>28.32</v>
      </c>
      <c r="G28" s="9">
        <f t="shared" si="8"/>
        <v>28.32</v>
      </c>
      <c r="H28" s="9">
        <f t="shared" si="8"/>
        <v>28.32</v>
      </c>
    </row>
    <row r="29" spans="2:8">
      <c r="B29" s="181"/>
      <c r="C29" s="197" t="s">
        <v>253</v>
      </c>
      <c r="D29" s="9">
        <f t="shared" si="8"/>
        <v>18.880000000000003</v>
      </c>
      <c r="E29" s="9">
        <f t="shared" si="8"/>
        <v>18.880000000000003</v>
      </c>
      <c r="F29" s="9">
        <f t="shared" si="8"/>
        <v>18.880000000000003</v>
      </c>
      <c r="G29" s="9">
        <f t="shared" si="8"/>
        <v>18.880000000000003</v>
      </c>
      <c r="H29" s="9">
        <f t="shared" si="8"/>
        <v>18.880000000000003</v>
      </c>
    </row>
    <row r="30" spans="2:8">
      <c r="B30" s="38"/>
      <c r="E30" s="182"/>
      <c r="F30" s="182"/>
      <c r="G30" s="182"/>
      <c r="H30" s="182"/>
    </row>
    <row r="31" spans="2:8">
      <c r="B31" s="190" t="s">
        <v>288</v>
      </c>
      <c r="C31" s="54" t="s">
        <v>257</v>
      </c>
      <c r="D31" s="200">
        <v>0.5</v>
      </c>
      <c r="E31" s="200">
        <v>0.65</v>
      </c>
      <c r="F31" s="200">
        <v>0.7</v>
      </c>
      <c r="G31" s="200">
        <v>0.7</v>
      </c>
      <c r="H31" s="200">
        <v>0.7</v>
      </c>
    </row>
    <row r="32" spans="2:8">
      <c r="B32" s="175"/>
      <c r="C32" s="199" t="s">
        <v>246</v>
      </c>
      <c r="D32" s="201">
        <v>0.42</v>
      </c>
      <c r="E32" s="201">
        <v>0.42</v>
      </c>
      <c r="F32" s="201">
        <v>0.42</v>
      </c>
      <c r="G32" s="201">
        <v>0.42</v>
      </c>
      <c r="H32" s="201">
        <v>0.42</v>
      </c>
    </row>
    <row r="33" spans="2:8" collapsed="1">
      <c r="B33" s="178"/>
      <c r="C33" s="199" t="s">
        <v>247</v>
      </c>
      <c r="D33" s="201">
        <f>SUM(D34:D44)</f>
        <v>0.48000000000000009</v>
      </c>
      <c r="E33" s="201">
        <f>SUM(E34:E44)</f>
        <v>0.48000000000000009</v>
      </c>
      <c r="F33" s="201">
        <f>SUM(F34:F44)</f>
        <v>0.48000000000000009</v>
      </c>
      <c r="G33" s="201">
        <f>SUM(G34:G44)</f>
        <v>0.48000000000000009</v>
      </c>
      <c r="H33" s="201">
        <f>SUM(H34:H44)</f>
        <v>0.48000000000000009</v>
      </c>
    </row>
    <row r="34" spans="2:8">
      <c r="B34" s="175"/>
      <c r="C34" s="90">
        <v>2</v>
      </c>
      <c r="D34" s="202">
        <v>0.2</v>
      </c>
      <c r="E34" s="202">
        <v>0.2</v>
      </c>
      <c r="F34" s="202">
        <v>0.2</v>
      </c>
      <c r="G34" s="202">
        <v>0.2</v>
      </c>
      <c r="H34" s="202">
        <v>0.2</v>
      </c>
    </row>
    <row r="35" spans="2:8">
      <c r="B35" s="175"/>
      <c r="C35" s="90">
        <v>3</v>
      </c>
      <c r="D35" s="202">
        <v>0.1</v>
      </c>
      <c r="E35" s="202">
        <v>0.1</v>
      </c>
      <c r="F35" s="202">
        <v>0.1</v>
      </c>
      <c r="G35" s="202">
        <v>0.1</v>
      </c>
      <c r="H35" s="202">
        <v>0.1</v>
      </c>
    </row>
    <row r="36" spans="2:8">
      <c r="B36" s="175"/>
      <c r="C36" s="90">
        <v>4</v>
      </c>
      <c r="D36" s="202">
        <v>0.05</v>
      </c>
      <c r="E36" s="202">
        <v>0.05</v>
      </c>
      <c r="F36" s="202">
        <v>0.05</v>
      </c>
      <c r="G36" s="202">
        <v>0.05</v>
      </c>
      <c r="H36" s="202">
        <v>0.05</v>
      </c>
    </row>
    <row r="37" spans="2:8">
      <c r="B37" s="175"/>
      <c r="C37" s="90">
        <v>5</v>
      </c>
      <c r="D37" s="202">
        <v>0.04</v>
      </c>
      <c r="E37" s="202">
        <v>0.04</v>
      </c>
      <c r="F37" s="202">
        <v>0.04</v>
      </c>
      <c r="G37" s="202">
        <v>0.04</v>
      </c>
      <c r="H37" s="202">
        <v>0.04</v>
      </c>
    </row>
    <row r="38" spans="2:8">
      <c r="B38" s="175"/>
      <c r="C38" s="90">
        <v>6</v>
      </c>
      <c r="D38" s="202">
        <v>0.03</v>
      </c>
      <c r="E38" s="202">
        <v>0.03</v>
      </c>
      <c r="F38" s="202">
        <v>0.03</v>
      </c>
      <c r="G38" s="202">
        <v>0.03</v>
      </c>
      <c r="H38" s="202">
        <v>0.03</v>
      </c>
    </row>
    <row r="39" spans="2:8">
      <c r="B39" s="175"/>
      <c r="C39" s="90">
        <v>7</v>
      </c>
      <c r="D39" s="202">
        <v>0.02</v>
      </c>
      <c r="E39" s="202">
        <v>0.02</v>
      </c>
      <c r="F39" s="202">
        <v>0.02</v>
      </c>
      <c r="G39" s="202">
        <v>0.02</v>
      </c>
      <c r="H39" s="202">
        <v>0.02</v>
      </c>
    </row>
    <row r="40" spans="2:8">
      <c r="B40" s="175"/>
      <c r="C40" s="90">
        <v>8</v>
      </c>
      <c r="D40" s="202">
        <v>0.01</v>
      </c>
      <c r="E40" s="202">
        <v>0.01</v>
      </c>
      <c r="F40" s="202">
        <v>0.01</v>
      </c>
      <c r="G40" s="202">
        <v>0.01</v>
      </c>
      <c r="H40" s="202">
        <v>0.01</v>
      </c>
    </row>
    <row r="41" spans="2:8">
      <c r="B41" s="175"/>
      <c r="C41" s="90">
        <v>9</v>
      </c>
      <c r="D41" s="202">
        <v>0.01</v>
      </c>
      <c r="E41" s="202">
        <v>0.01</v>
      </c>
      <c r="F41" s="202">
        <v>0.01</v>
      </c>
      <c r="G41" s="202">
        <v>0.01</v>
      </c>
      <c r="H41" s="202">
        <v>0.01</v>
      </c>
    </row>
    <row r="42" spans="2:8">
      <c r="B42" s="175"/>
      <c r="C42" s="90">
        <v>10</v>
      </c>
      <c r="D42" s="202">
        <v>0.01</v>
      </c>
      <c r="E42" s="202">
        <v>0.01</v>
      </c>
      <c r="F42" s="202">
        <v>0.01</v>
      </c>
      <c r="G42" s="202">
        <v>0.01</v>
      </c>
      <c r="H42" s="202">
        <v>0.01</v>
      </c>
    </row>
    <row r="43" spans="2:8">
      <c r="B43" s="175"/>
      <c r="C43" s="90">
        <v>11</v>
      </c>
      <c r="D43" s="202">
        <v>5.0000000000000001E-3</v>
      </c>
      <c r="E43" s="202">
        <v>5.0000000000000001E-3</v>
      </c>
      <c r="F43" s="202">
        <v>5.0000000000000001E-3</v>
      </c>
      <c r="G43" s="202">
        <v>5.0000000000000001E-3</v>
      </c>
      <c r="H43" s="202">
        <v>5.0000000000000001E-3</v>
      </c>
    </row>
    <row r="44" spans="2:8">
      <c r="B44" s="175"/>
      <c r="C44" s="90">
        <v>12</v>
      </c>
      <c r="D44" s="202">
        <v>5.0000000000000001E-3</v>
      </c>
      <c r="E44" s="202">
        <v>5.0000000000000001E-3</v>
      </c>
      <c r="F44" s="202">
        <v>5.0000000000000001E-3</v>
      </c>
      <c r="G44" s="202">
        <v>5.0000000000000001E-3</v>
      </c>
      <c r="H44" s="202">
        <v>5.0000000000000001E-3</v>
      </c>
    </row>
    <row r="45" spans="2:8">
      <c r="B45" s="175"/>
      <c r="C45" s="218" t="s">
        <v>248</v>
      </c>
      <c r="D45" s="219">
        <v>0.1</v>
      </c>
      <c r="E45" s="219">
        <v>0.1</v>
      </c>
      <c r="F45" s="219">
        <v>0.1</v>
      </c>
      <c r="G45" s="219">
        <v>0.1</v>
      </c>
      <c r="H45" s="219">
        <v>0.1</v>
      </c>
    </row>
    <row r="46" spans="2:8">
      <c r="B46" s="222"/>
      <c r="C46" s="218" t="s">
        <v>255</v>
      </c>
      <c r="D46" s="219">
        <f>D45+D33+D32</f>
        <v>1</v>
      </c>
      <c r="E46" s="219">
        <f t="shared" ref="E46:H46" si="9">E45+E33+E32</f>
        <v>1</v>
      </c>
      <c r="F46" s="219">
        <f t="shared" si="9"/>
        <v>1</v>
      </c>
      <c r="G46" s="219">
        <f t="shared" si="9"/>
        <v>1</v>
      </c>
      <c r="H46" s="219">
        <f t="shared" si="9"/>
        <v>1</v>
      </c>
    </row>
    <row r="48" spans="2:8">
      <c r="B48" s="190" t="s">
        <v>258</v>
      </c>
      <c r="C48" s="54" t="s">
        <v>259</v>
      </c>
      <c r="D48" s="196">
        <f>D31*$D$3</f>
        <v>118</v>
      </c>
      <c r="E48" s="196">
        <f>E31*$D$3</f>
        <v>153.4</v>
      </c>
      <c r="F48" s="196">
        <f>F31*$D$3</f>
        <v>165.2</v>
      </c>
      <c r="G48" s="196">
        <f>G31*$D$3</f>
        <v>165.2</v>
      </c>
      <c r="H48" s="196">
        <f>H31*$D$3</f>
        <v>165.2</v>
      </c>
    </row>
    <row r="49" spans="2:9">
      <c r="B49" s="178"/>
      <c r="C49" s="197" t="s">
        <v>246</v>
      </c>
      <c r="D49" s="166">
        <f t="shared" ref="D49:H50" si="10">D$48*D32</f>
        <v>49.559999999999995</v>
      </c>
      <c r="E49" s="166">
        <f t="shared" si="10"/>
        <v>64.427999999999997</v>
      </c>
      <c r="F49" s="166">
        <f t="shared" si="10"/>
        <v>69.383999999999986</v>
      </c>
      <c r="G49" s="166">
        <f t="shared" si="10"/>
        <v>69.383999999999986</v>
      </c>
      <c r="H49" s="166">
        <f t="shared" si="10"/>
        <v>69.383999999999986</v>
      </c>
    </row>
    <row r="50" spans="2:9">
      <c r="B50" s="179"/>
      <c r="C50" s="197" t="s">
        <v>247</v>
      </c>
      <c r="D50" s="166">
        <f t="shared" si="10"/>
        <v>56.640000000000008</v>
      </c>
      <c r="E50" s="166">
        <f t="shared" si="10"/>
        <v>73.632000000000019</v>
      </c>
      <c r="F50" s="166">
        <f t="shared" si="10"/>
        <v>79.296000000000006</v>
      </c>
      <c r="G50" s="166">
        <f t="shared" si="10"/>
        <v>79.296000000000006</v>
      </c>
      <c r="H50" s="166">
        <f t="shared" si="10"/>
        <v>79.296000000000006</v>
      </c>
    </row>
    <row r="51" spans="2:9">
      <c r="B51" s="179"/>
      <c r="C51" s="197" t="s">
        <v>248</v>
      </c>
      <c r="D51" s="9">
        <f>D$48*D45</f>
        <v>11.8</v>
      </c>
      <c r="E51" s="166">
        <f t="shared" ref="E51:H51" si="11">E$48*E45</f>
        <v>15.340000000000002</v>
      </c>
      <c r="F51" s="166">
        <f t="shared" si="11"/>
        <v>16.52</v>
      </c>
      <c r="G51" s="166">
        <f t="shared" si="11"/>
        <v>16.52</v>
      </c>
      <c r="H51" s="166">
        <f t="shared" si="11"/>
        <v>16.52</v>
      </c>
    </row>
    <row r="52" spans="2:9">
      <c r="B52" s="221" t="s">
        <v>260</v>
      </c>
      <c r="C52" s="220" t="s">
        <v>261</v>
      </c>
      <c r="D52" s="198">
        <f>D48*D4</f>
        <v>1416</v>
      </c>
      <c r="E52" s="198">
        <f>E48*E4</f>
        <v>1840.8000000000002</v>
      </c>
      <c r="F52" s="198">
        <f>F48*F4</f>
        <v>1982.3999999999999</v>
      </c>
      <c r="G52" s="198">
        <f>G48*G4</f>
        <v>1982.3999999999999</v>
      </c>
      <c r="H52" s="198">
        <f>H48*H4</f>
        <v>1982.3999999999999</v>
      </c>
    </row>
    <row r="53" spans="2:9">
      <c r="B53" s="10"/>
      <c r="C53" s="183"/>
      <c r="D53" s="10"/>
      <c r="E53" s="10"/>
      <c r="F53" s="176"/>
      <c r="G53" s="10"/>
      <c r="H53" s="10"/>
      <c r="I53" s="10"/>
    </row>
    <row r="54" spans="2:9" collapsed="1">
      <c r="B54" s="194" t="s">
        <v>262</v>
      </c>
      <c r="C54" s="191" t="s">
        <v>263</v>
      </c>
      <c r="D54" s="192">
        <f>SUM(D55:D67)</f>
        <v>375</v>
      </c>
      <c r="E54" s="192">
        <f>SUM(E55:E67)</f>
        <v>395.2</v>
      </c>
      <c r="F54" s="192">
        <f>SUM(F55:F67)</f>
        <v>422</v>
      </c>
      <c r="G54" s="192">
        <f>SUM(G55:G67)</f>
        <v>448.79999999999995</v>
      </c>
      <c r="H54" s="192">
        <f>SUM(H55:H67)</f>
        <v>476.8</v>
      </c>
    </row>
    <row r="55" spans="2:9">
      <c r="B55" s="175"/>
      <c r="C55" s="90">
        <v>1</v>
      </c>
      <c r="D55" s="165">
        <f>D9</f>
        <v>8</v>
      </c>
      <c r="E55" s="165">
        <f>E9</f>
        <v>8.5</v>
      </c>
      <c r="F55" s="165">
        <f>F9</f>
        <v>9</v>
      </c>
      <c r="G55" s="165">
        <f>G9</f>
        <v>9.5</v>
      </c>
      <c r="H55" s="165">
        <f>H9</f>
        <v>10.1</v>
      </c>
    </row>
    <row r="56" spans="2:9">
      <c r="B56" s="175"/>
      <c r="C56" s="90">
        <v>2</v>
      </c>
      <c r="D56" s="165">
        <f t="shared" ref="D56:H66" si="12">D55+D$10</f>
        <v>12</v>
      </c>
      <c r="E56" s="165">
        <f t="shared" si="12"/>
        <v>12.7</v>
      </c>
      <c r="F56" s="165">
        <f t="shared" si="12"/>
        <v>13.5</v>
      </c>
      <c r="G56" s="165">
        <f t="shared" si="12"/>
        <v>14.3</v>
      </c>
      <c r="H56" s="165">
        <f t="shared" si="12"/>
        <v>15.2</v>
      </c>
    </row>
    <row r="57" spans="2:9">
      <c r="B57" s="175"/>
      <c r="C57" s="90">
        <v>3</v>
      </c>
      <c r="D57" s="165">
        <f t="shared" si="12"/>
        <v>16</v>
      </c>
      <c r="E57" s="165">
        <f t="shared" si="12"/>
        <v>16.899999999999999</v>
      </c>
      <c r="F57" s="165">
        <f t="shared" si="12"/>
        <v>18</v>
      </c>
      <c r="G57" s="165">
        <f t="shared" si="12"/>
        <v>19.100000000000001</v>
      </c>
      <c r="H57" s="165">
        <f t="shared" si="12"/>
        <v>20.299999999999997</v>
      </c>
    </row>
    <row r="58" spans="2:9">
      <c r="B58" s="175"/>
      <c r="C58" s="90">
        <v>4</v>
      </c>
      <c r="D58" s="165">
        <f t="shared" si="12"/>
        <v>20</v>
      </c>
      <c r="E58" s="165">
        <f t="shared" si="12"/>
        <v>21.099999999999998</v>
      </c>
      <c r="F58" s="165">
        <f t="shared" si="12"/>
        <v>22.5</v>
      </c>
      <c r="G58" s="165">
        <f t="shared" si="12"/>
        <v>23.900000000000002</v>
      </c>
      <c r="H58" s="165">
        <f t="shared" si="12"/>
        <v>25.4</v>
      </c>
    </row>
    <row r="59" spans="2:9">
      <c r="B59" s="175"/>
      <c r="C59" s="90">
        <v>5</v>
      </c>
      <c r="D59" s="165">
        <f t="shared" si="12"/>
        <v>24</v>
      </c>
      <c r="E59" s="165">
        <f t="shared" si="12"/>
        <v>25.299999999999997</v>
      </c>
      <c r="F59" s="165">
        <f t="shared" si="12"/>
        <v>27</v>
      </c>
      <c r="G59" s="165">
        <f t="shared" si="12"/>
        <v>28.700000000000003</v>
      </c>
      <c r="H59" s="165">
        <f t="shared" si="12"/>
        <v>30.5</v>
      </c>
    </row>
    <row r="60" spans="2:9">
      <c r="B60" s="175"/>
      <c r="C60" s="90">
        <v>6</v>
      </c>
      <c r="D60" s="165">
        <f t="shared" si="12"/>
        <v>28</v>
      </c>
      <c r="E60" s="165">
        <f t="shared" si="12"/>
        <v>29.499999999999996</v>
      </c>
      <c r="F60" s="165">
        <f t="shared" si="12"/>
        <v>31.5</v>
      </c>
      <c r="G60" s="165">
        <f t="shared" si="12"/>
        <v>33.5</v>
      </c>
      <c r="H60" s="165">
        <f t="shared" si="12"/>
        <v>35.6</v>
      </c>
    </row>
    <row r="61" spans="2:9">
      <c r="B61" s="175"/>
      <c r="C61" s="90">
        <v>7</v>
      </c>
      <c r="D61" s="165">
        <f t="shared" si="12"/>
        <v>32</v>
      </c>
      <c r="E61" s="165">
        <f t="shared" si="12"/>
        <v>33.699999999999996</v>
      </c>
      <c r="F61" s="165">
        <f t="shared" si="12"/>
        <v>36</v>
      </c>
      <c r="G61" s="165">
        <f t="shared" si="12"/>
        <v>38.299999999999997</v>
      </c>
      <c r="H61" s="165">
        <f t="shared" si="12"/>
        <v>40.700000000000003</v>
      </c>
    </row>
    <row r="62" spans="2:9">
      <c r="B62" s="175"/>
      <c r="C62" s="90">
        <v>8</v>
      </c>
      <c r="D62" s="165">
        <f t="shared" si="12"/>
        <v>36</v>
      </c>
      <c r="E62" s="165">
        <f t="shared" si="12"/>
        <v>37.9</v>
      </c>
      <c r="F62" s="165">
        <f t="shared" si="12"/>
        <v>40.5</v>
      </c>
      <c r="G62" s="165">
        <f t="shared" si="12"/>
        <v>43.099999999999994</v>
      </c>
      <c r="H62" s="165">
        <f t="shared" si="12"/>
        <v>45.800000000000004</v>
      </c>
    </row>
    <row r="63" spans="2:9">
      <c r="B63" s="175"/>
      <c r="C63" s="90">
        <v>9</v>
      </c>
      <c r="D63" s="165">
        <f t="shared" si="12"/>
        <v>40</v>
      </c>
      <c r="E63" s="165">
        <f t="shared" si="12"/>
        <v>42.1</v>
      </c>
      <c r="F63" s="165">
        <f t="shared" si="12"/>
        <v>45</v>
      </c>
      <c r="G63" s="165">
        <f t="shared" si="12"/>
        <v>47.899999999999991</v>
      </c>
      <c r="H63" s="165">
        <f t="shared" si="12"/>
        <v>50.900000000000006</v>
      </c>
    </row>
    <row r="64" spans="2:9">
      <c r="B64" s="175"/>
      <c r="C64" s="90">
        <v>10</v>
      </c>
      <c r="D64" s="165">
        <f t="shared" si="12"/>
        <v>44</v>
      </c>
      <c r="E64" s="165">
        <f t="shared" si="12"/>
        <v>46.300000000000004</v>
      </c>
      <c r="F64" s="165">
        <f t="shared" si="12"/>
        <v>49.5</v>
      </c>
      <c r="G64" s="165">
        <f t="shared" si="12"/>
        <v>52.699999999999989</v>
      </c>
      <c r="H64" s="165">
        <f t="shared" si="12"/>
        <v>56.000000000000007</v>
      </c>
    </row>
    <row r="65" spans="1:9">
      <c r="B65" s="175"/>
      <c r="C65" s="90">
        <v>11</v>
      </c>
      <c r="D65" s="165">
        <f t="shared" si="12"/>
        <v>48</v>
      </c>
      <c r="E65" s="165">
        <f t="shared" si="12"/>
        <v>50.500000000000007</v>
      </c>
      <c r="F65" s="165">
        <f t="shared" si="12"/>
        <v>54</v>
      </c>
      <c r="G65" s="165">
        <f t="shared" si="12"/>
        <v>57.499999999999986</v>
      </c>
      <c r="H65" s="165">
        <f t="shared" si="12"/>
        <v>61.100000000000009</v>
      </c>
    </row>
    <row r="66" spans="1:9">
      <c r="B66" s="175"/>
      <c r="C66" s="90">
        <v>12</v>
      </c>
      <c r="D66" s="165">
        <f t="shared" si="12"/>
        <v>52</v>
      </c>
      <c r="E66" s="165">
        <f t="shared" si="12"/>
        <v>54.70000000000001</v>
      </c>
      <c r="F66" s="165">
        <f t="shared" si="12"/>
        <v>58.5</v>
      </c>
      <c r="G66" s="165">
        <f t="shared" si="12"/>
        <v>62.299999999999983</v>
      </c>
      <c r="H66" s="165">
        <f t="shared" si="12"/>
        <v>66.2</v>
      </c>
    </row>
    <row r="67" spans="1:9">
      <c r="B67" s="193"/>
      <c r="C67" s="214" t="s">
        <v>248</v>
      </c>
      <c r="D67" s="215">
        <f>D11</f>
        <v>15</v>
      </c>
      <c r="E67" s="215">
        <f>E11</f>
        <v>16</v>
      </c>
      <c r="F67" s="215">
        <f>F11</f>
        <v>17</v>
      </c>
      <c r="G67" s="215">
        <f>G11</f>
        <v>18</v>
      </c>
      <c r="H67" s="215">
        <f>H11</f>
        <v>19</v>
      </c>
    </row>
    <row r="68" spans="1:9">
      <c r="A68" s="10"/>
      <c r="B68" s="10"/>
      <c r="C68" s="10"/>
      <c r="D68" s="10"/>
      <c r="E68" s="10"/>
      <c r="F68" s="10"/>
      <c r="G68" s="10"/>
      <c r="H68" s="10"/>
      <c r="I68" s="10"/>
    </row>
    <row r="69" spans="1:9" collapsed="1">
      <c r="A69" s="10"/>
      <c r="B69" s="194" t="s">
        <v>264</v>
      </c>
      <c r="C69" s="191" t="s">
        <v>263</v>
      </c>
      <c r="D69" s="192">
        <f>SUM(D70:D82)</f>
        <v>1416.0000000000002</v>
      </c>
      <c r="E69" s="192">
        <f>SUM(E70:E82)</f>
        <v>1840.7999999999997</v>
      </c>
      <c r="F69" s="192">
        <f>SUM(F70:F82)</f>
        <v>1982.4</v>
      </c>
      <c r="G69" s="192">
        <f>SUM(G70:G82)</f>
        <v>1982.4</v>
      </c>
      <c r="H69" s="192">
        <f>SUM(H70:H82)</f>
        <v>1982.4</v>
      </c>
    </row>
    <row r="70" spans="1:9">
      <c r="A70" s="10"/>
      <c r="B70" s="175"/>
      <c r="C70" s="90">
        <v>1</v>
      </c>
      <c r="D70" s="164">
        <f>D$52*D32</f>
        <v>594.72</v>
      </c>
      <c r="E70" s="164">
        <f>E$52*E32</f>
        <v>773.13600000000008</v>
      </c>
      <c r="F70" s="164">
        <f>F$52*F32</f>
        <v>832.60799999999995</v>
      </c>
      <c r="G70" s="164">
        <f>G$52*G32</f>
        <v>832.60799999999995</v>
      </c>
      <c r="H70" s="164">
        <f>H$52*H32</f>
        <v>832.60799999999995</v>
      </c>
    </row>
    <row r="71" spans="1:9">
      <c r="A71" s="10"/>
      <c r="B71" s="175"/>
      <c r="C71" s="90">
        <v>2</v>
      </c>
      <c r="D71" s="164">
        <f t="shared" ref="D71:H82" si="13">D$52*D34</f>
        <v>283.2</v>
      </c>
      <c r="E71" s="164">
        <f t="shared" si="13"/>
        <v>368.16000000000008</v>
      </c>
      <c r="F71" s="164">
        <f t="shared" si="13"/>
        <v>396.48</v>
      </c>
      <c r="G71" s="164">
        <f t="shared" si="13"/>
        <v>396.48</v>
      </c>
      <c r="H71" s="164">
        <f t="shared" si="13"/>
        <v>396.48</v>
      </c>
    </row>
    <row r="72" spans="1:9">
      <c r="A72" s="10"/>
      <c r="B72" s="175"/>
      <c r="C72" s="90">
        <v>3</v>
      </c>
      <c r="D72" s="164">
        <f t="shared" si="13"/>
        <v>141.6</v>
      </c>
      <c r="E72" s="164">
        <f t="shared" si="13"/>
        <v>184.08000000000004</v>
      </c>
      <c r="F72" s="164">
        <f t="shared" si="13"/>
        <v>198.24</v>
      </c>
      <c r="G72" s="164">
        <f t="shared" si="13"/>
        <v>198.24</v>
      </c>
      <c r="H72" s="164">
        <f t="shared" si="13"/>
        <v>198.24</v>
      </c>
    </row>
    <row r="73" spans="1:9">
      <c r="A73" s="10"/>
      <c r="B73" s="175"/>
      <c r="C73" s="90">
        <v>4</v>
      </c>
      <c r="D73" s="164">
        <f t="shared" si="13"/>
        <v>70.8</v>
      </c>
      <c r="E73" s="164">
        <f t="shared" si="13"/>
        <v>92.04000000000002</v>
      </c>
      <c r="F73" s="164">
        <f t="shared" si="13"/>
        <v>99.12</v>
      </c>
      <c r="G73" s="164">
        <f t="shared" si="13"/>
        <v>99.12</v>
      </c>
      <c r="H73" s="164">
        <f t="shared" si="13"/>
        <v>99.12</v>
      </c>
    </row>
    <row r="74" spans="1:9">
      <c r="A74" s="10"/>
      <c r="B74" s="175"/>
      <c r="C74" s="90">
        <v>5</v>
      </c>
      <c r="D74" s="164">
        <f t="shared" si="13"/>
        <v>56.64</v>
      </c>
      <c r="E74" s="164">
        <f t="shared" si="13"/>
        <v>73.632000000000005</v>
      </c>
      <c r="F74" s="164">
        <f t="shared" si="13"/>
        <v>79.295999999999992</v>
      </c>
      <c r="G74" s="164">
        <f t="shared" si="13"/>
        <v>79.295999999999992</v>
      </c>
      <c r="H74" s="164">
        <f t="shared" si="13"/>
        <v>79.295999999999992</v>
      </c>
    </row>
    <row r="75" spans="1:9">
      <c r="A75" s="10"/>
      <c r="B75" s="175"/>
      <c r="C75" s="90">
        <v>6</v>
      </c>
      <c r="D75" s="164">
        <f t="shared" si="13"/>
        <v>42.48</v>
      </c>
      <c r="E75" s="164">
        <f t="shared" si="13"/>
        <v>55.224000000000004</v>
      </c>
      <c r="F75" s="164">
        <f t="shared" si="13"/>
        <v>59.471999999999994</v>
      </c>
      <c r="G75" s="164">
        <f t="shared" si="13"/>
        <v>59.471999999999994</v>
      </c>
      <c r="H75" s="164">
        <f t="shared" si="13"/>
        <v>59.471999999999994</v>
      </c>
    </row>
    <row r="76" spans="1:9">
      <c r="A76" s="10"/>
      <c r="B76" s="175"/>
      <c r="C76" s="90">
        <v>7</v>
      </c>
      <c r="D76" s="164">
        <f t="shared" si="13"/>
        <v>28.32</v>
      </c>
      <c r="E76" s="164">
        <f t="shared" si="13"/>
        <v>36.816000000000003</v>
      </c>
      <c r="F76" s="164">
        <f t="shared" si="13"/>
        <v>39.647999999999996</v>
      </c>
      <c r="G76" s="164">
        <f t="shared" si="13"/>
        <v>39.647999999999996</v>
      </c>
      <c r="H76" s="164">
        <f t="shared" si="13"/>
        <v>39.647999999999996</v>
      </c>
    </row>
    <row r="77" spans="1:9">
      <c r="A77" s="10"/>
      <c r="B77" s="175"/>
      <c r="C77" s="90">
        <v>8</v>
      </c>
      <c r="D77" s="164">
        <f t="shared" si="13"/>
        <v>14.16</v>
      </c>
      <c r="E77" s="164">
        <f t="shared" si="13"/>
        <v>18.408000000000001</v>
      </c>
      <c r="F77" s="164">
        <f t="shared" si="13"/>
        <v>19.823999999999998</v>
      </c>
      <c r="G77" s="164">
        <f t="shared" si="13"/>
        <v>19.823999999999998</v>
      </c>
      <c r="H77" s="164">
        <f t="shared" si="13"/>
        <v>19.823999999999998</v>
      </c>
    </row>
    <row r="78" spans="1:9">
      <c r="A78" s="10"/>
      <c r="B78" s="175"/>
      <c r="C78" s="90">
        <v>9</v>
      </c>
      <c r="D78" s="164">
        <f t="shared" si="13"/>
        <v>14.16</v>
      </c>
      <c r="E78" s="164">
        <f t="shared" si="13"/>
        <v>18.408000000000001</v>
      </c>
      <c r="F78" s="164">
        <f t="shared" si="13"/>
        <v>19.823999999999998</v>
      </c>
      <c r="G78" s="164">
        <f t="shared" si="13"/>
        <v>19.823999999999998</v>
      </c>
      <c r="H78" s="164">
        <f t="shared" si="13"/>
        <v>19.823999999999998</v>
      </c>
    </row>
    <row r="79" spans="1:9">
      <c r="A79" s="10"/>
      <c r="B79" s="175"/>
      <c r="C79" s="90">
        <v>10</v>
      </c>
      <c r="D79" s="164">
        <f t="shared" si="13"/>
        <v>14.16</v>
      </c>
      <c r="E79" s="164">
        <f t="shared" si="13"/>
        <v>18.408000000000001</v>
      </c>
      <c r="F79" s="164">
        <f t="shared" si="13"/>
        <v>19.823999999999998</v>
      </c>
      <c r="G79" s="164">
        <f t="shared" si="13"/>
        <v>19.823999999999998</v>
      </c>
      <c r="H79" s="164">
        <f t="shared" si="13"/>
        <v>19.823999999999998</v>
      </c>
    </row>
    <row r="80" spans="1:9">
      <c r="A80" s="10"/>
      <c r="B80" s="175"/>
      <c r="C80" s="90">
        <v>11</v>
      </c>
      <c r="D80" s="164">
        <f t="shared" si="13"/>
        <v>7.08</v>
      </c>
      <c r="E80" s="164">
        <f t="shared" si="13"/>
        <v>9.2040000000000006</v>
      </c>
      <c r="F80" s="164">
        <f t="shared" si="13"/>
        <v>9.911999999999999</v>
      </c>
      <c r="G80" s="164">
        <f t="shared" si="13"/>
        <v>9.911999999999999</v>
      </c>
      <c r="H80" s="164">
        <f t="shared" si="13"/>
        <v>9.911999999999999</v>
      </c>
    </row>
    <row r="81" spans="1:8">
      <c r="A81" s="10"/>
      <c r="B81" s="175"/>
      <c r="C81" s="90">
        <v>12</v>
      </c>
      <c r="D81" s="164">
        <f t="shared" si="13"/>
        <v>7.08</v>
      </c>
      <c r="E81" s="164">
        <f t="shared" si="13"/>
        <v>9.2040000000000006</v>
      </c>
      <c r="F81" s="164">
        <f t="shared" si="13"/>
        <v>9.911999999999999</v>
      </c>
      <c r="G81" s="164">
        <f t="shared" si="13"/>
        <v>9.911999999999999</v>
      </c>
      <c r="H81" s="164">
        <f t="shared" si="13"/>
        <v>9.911999999999999</v>
      </c>
    </row>
    <row r="82" spans="1:8">
      <c r="A82" s="10"/>
      <c r="B82" s="177"/>
      <c r="C82" s="214" t="s">
        <v>248</v>
      </c>
      <c r="D82" s="216">
        <f t="shared" si="13"/>
        <v>141.6</v>
      </c>
      <c r="E82" s="216">
        <f t="shared" si="13"/>
        <v>184.08000000000004</v>
      </c>
      <c r="F82" s="216">
        <f t="shared" si="13"/>
        <v>198.24</v>
      </c>
      <c r="G82" s="216">
        <f t="shared" si="13"/>
        <v>198.24</v>
      </c>
      <c r="H82" s="216">
        <f t="shared" si="13"/>
        <v>198.24</v>
      </c>
    </row>
    <row r="83" spans="1:8">
      <c r="A83" s="10"/>
      <c r="B83" s="10"/>
      <c r="C83" s="10"/>
      <c r="D83" s="10"/>
      <c r="E83" s="10"/>
      <c r="F83" s="10"/>
      <c r="G83" s="10"/>
      <c r="H83" s="10"/>
    </row>
    <row r="84" spans="1:8" collapsed="1">
      <c r="A84" s="10"/>
      <c r="B84" s="194" t="s">
        <v>265</v>
      </c>
      <c r="C84" s="191" t="s">
        <v>263</v>
      </c>
      <c r="D84" s="195">
        <f>D99/D69</f>
        <v>6.0686911976911952</v>
      </c>
      <c r="E84" s="195">
        <f>E99/E69</f>
        <v>6.432801370851374</v>
      </c>
      <c r="F84" s="195">
        <f>F99/F69</f>
        <v>6.8283192640692638</v>
      </c>
      <c r="G84" s="195">
        <f>G99/G69</f>
        <v>7.2238371572871571</v>
      </c>
      <c r="H84" s="195">
        <f>H99/H69</f>
        <v>7.6779473304473305</v>
      </c>
    </row>
    <row r="85" spans="1:8">
      <c r="A85" s="10"/>
      <c r="B85" s="175"/>
      <c r="C85" s="90">
        <v>1</v>
      </c>
      <c r="D85" s="86">
        <f t="shared" ref="D85:H96" si="14">D55/$C55</f>
        <v>8</v>
      </c>
      <c r="E85" s="86">
        <f t="shared" si="14"/>
        <v>8.5</v>
      </c>
      <c r="F85" s="86">
        <f t="shared" si="14"/>
        <v>9</v>
      </c>
      <c r="G85" s="86">
        <f t="shared" si="14"/>
        <v>9.5</v>
      </c>
      <c r="H85" s="86">
        <f t="shared" si="14"/>
        <v>10.1</v>
      </c>
    </row>
    <row r="86" spans="1:8">
      <c r="A86" s="10"/>
      <c r="B86" s="175"/>
      <c r="C86" s="90">
        <v>2</v>
      </c>
      <c r="D86" s="86">
        <f t="shared" si="14"/>
        <v>6</v>
      </c>
      <c r="E86" s="86">
        <f t="shared" si="14"/>
        <v>6.35</v>
      </c>
      <c r="F86" s="86">
        <f t="shared" si="14"/>
        <v>6.75</v>
      </c>
      <c r="G86" s="86">
        <f t="shared" si="14"/>
        <v>7.15</v>
      </c>
      <c r="H86" s="86">
        <f t="shared" si="14"/>
        <v>7.6</v>
      </c>
    </row>
    <row r="87" spans="1:8">
      <c r="A87" s="10"/>
      <c r="B87" s="175"/>
      <c r="C87" s="90">
        <v>3</v>
      </c>
      <c r="D87" s="86">
        <f t="shared" si="14"/>
        <v>5.333333333333333</v>
      </c>
      <c r="E87" s="86">
        <f t="shared" si="14"/>
        <v>5.6333333333333329</v>
      </c>
      <c r="F87" s="86">
        <f t="shared" si="14"/>
        <v>6</v>
      </c>
      <c r="G87" s="86">
        <f t="shared" si="14"/>
        <v>6.3666666666666671</v>
      </c>
      <c r="H87" s="86">
        <f t="shared" si="14"/>
        <v>6.7666666666666657</v>
      </c>
    </row>
    <row r="88" spans="1:8">
      <c r="A88" s="10"/>
      <c r="B88" s="175"/>
      <c r="C88" s="90">
        <v>4</v>
      </c>
      <c r="D88" s="86">
        <f t="shared" si="14"/>
        <v>5</v>
      </c>
      <c r="E88" s="86">
        <f t="shared" si="14"/>
        <v>5.2749999999999995</v>
      </c>
      <c r="F88" s="86">
        <f t="shared" si="14"/>
        <v>5.625</v>
      </c>
      <c r="G88" s="86">
        <f t="shared" si="14"/>
        <v>5.9750000000000005</v>
      </c>
      <c r="H88" s="86">
        <f t="shared" si="14"/>
        <v>6.35</v>
      </c>
    </row>
    <row r="89" spans="1:8">
      <c r="A89" s="10"/>
      <c r="B89" s="175"/>
      <c r="C89" s="90">
        <v>5</v>
      </c>
      <c r="D89" s="86">
        <f t="shared" si="14"/>
        <v>4.8</v>
      </c>
      <c r="E89" s="86">
        <f t="shared" si="14"/>
        <v>5.0599999999999996</v>
      </c>
      <c r="F89" s="86">
        <f t="shared" si="14"/>
        <v>5.4</v>
      </c>
      <c r="G89" s="86">
        <f t="shared" si="14"/>
        <v>5.74</v>
      </c>
      <c r="H89" s="86">
        <f t="shared" si="14"/>
        <v>6.1</v>
      </c>
    </row>
    <row r="90" spans="1:8">
      <c r="A90" s="10"/>
      <c r="B90" s="175"/>
      <c r="C90" s="90">
        <v>6</v>
      </c>
      <c r="D90" s="86">
        <f t="shared" si="14"/>
        <v>4.666666666666667</v>
      </c>
      <c r="E90" s="86">
        <f t="shared" si="14"/>
        <v>4.9166666666666661</v>
      </c>
      <c r="F90" s="86">
        <f t="shared" si="14"/>
        <v>5.25</v>
      </c>
      <c r="G90" s="86">
        <f t="shared" si="14"/>
        <v>5.583333333333333</v>
      </c>
      <c r="H90" s="86">
        <f t="shared" si="14"/>
        <v>5.9333333333333336</v>
      </c>
    </row>
    <row r="91" spans="1:8">
      <c r="A91" s="10"/>
      <c r="B91" s="175"/>
      <c r="C91" s="90">
        <v>7</v>
      </c>
      <c r="D91" s="86">
        <f t="shared" si="14"/>
        <v>4.5714285714285712</v>
      </c>
      <c r="E91" s="86">
        <f t="shared" si="14"/>
        <v>4.8142857142857141</v>
      </c>
      <c r="F91" s="86">
        <f t="shared" si="14"/>
        <v>5.1428571428571432</v>
      </c>
      <c r="G91" s="86">
        <f t="shared" si="14"/>
        <v>5.4714285714285706</v>
      </c>
      <c r="H91" s="86">
        <f t="shared" si="14"/>
        <v>5.8142857142857149</v>
      </c>
    </row>
    <row r="92" spans="1:8">
      <c r="A92" s="10"/>
      <c r="B92" s="175"/>
      <c r="C92" s="90">
        <v>8</v>
      </c>
      <c r="D92" s="86">
        <f t="shared" si="14"/>
        <v>4.5</v>
      </c>
      <c r="E92" s="86">
        <f t="shared" si="14"/>
        <v>4.7374999999999998</v>
      </c>
      <c r="F92" s="86">
        <f t="shared" si="14"/>
        <v>5.0625</v>
      </c>
      <c r="G92" s="86">
        <f t="shared" si="14"/>
        <v>5.3874999999999993</v>
      </c>
      <c r="H92" s="86">
        <f t="shared" si="14"/>
        <v>5.7250000000000005</v>
      </c>
    </row>
    <row r="93" spans="1:8">
      <c r="A93" s="10"/>
      <c r="B93" s="175"/>
      <c r="C93" s="90">
        <v>9</v>
      </c>
      <c r="D93" s="86">
        <f t="shared" si="14"/>
        <v>4.4444444444444446</v>
      </c>
      <c r="E93" s="86">
        <f t="shared" si="14"/>
        <v>4.677777777777778</v>
      </c>
      <c r="F93" s="86">
        <f t="shared" si="14"/>
        <v>5</v>
      </c>
      <c r="G93" s="86">
        <f t="shared" si="14"/>
        <v>5.3222222222222211</v>
      </c>
      <c r="H93" s="86">
        <f t="shared" si="14"/>
        <v>5.6555555555555559</v>
      </c>
    </row>
    <row r="94" spans="1:8">
      <c r="A94" s="10"/>
      <c r="B94" s="175"/>
      <c r="C94" s="90">
        <v>10</v>
      </c>
      <c r="D94" s="86">
        <f t="shared" si="14"/>
        <v>4.4000000000000004</v>
      </c>
      <c r="E94" s="86">
        <f t="shared" si="14"/>
        <v>4.6300000000000008</v>
      </c>
      <c r="F94" s="86">
        <f t="shared" si="14"/>
        <v>4.95</v>
      </c>
      <c r="G94" s="86">
        <f t="shared" si="14"/>
        <v>5.2699999999999987</v>
      </c>
      <c r="H94" s="86">
        <f t="shared" si="14"/>
        <v>5.6000000000000005</v>
      </c>
    </row>
    <row r="95" spans="1:8">
      <c r="A95" s="10"/>
      <c r="B95" s="175"/>
      <c r="C95" s="90">
        <v>11</v>
      </c>
      <c r="D95" s="86">
        <f t="shared" si="14"/>
        <v>4.3636363636363633</v>
      </c>
      <c r="E95" s="86">
        <f t="shared" si="14"/>
        <v>4.5909090909090917</v>
      </c>
      <c r="F95" s="86">
        <f t="shared" si="14"/>
        <v>4.9090909090909092</v>
      </c>
      <c r="G95" s="86">
        <f t="shared" si="14"/>
        <v>5.2272727272727257</v>
      </c>
      <c r="H95" s="86">
        <f t="shared" si="14"/>
        <v>5.5545454545454556</v>
      </c>
    </row>
    <row r="96" spans="1:8">
      <c r="A96" s="10"/>
      <c r="B96" s="175"/>
      <c r="C96" s="90">
        <v>12</v>
      </c>
      <c r="D96" s="86">
        <f t="shared" si="14"/>
        <v>4.333333333333333</v>
      </c>
      <c r="E96" s="86">
        <f t="shared" si="14"/>
        <v>4.5583333333333345</v>
      </c>
      <c r="F96" s="86">
        <f t="shared" si="14"/>
        <v>4.875</v>
      </c>
      <c r="G96" s="86">
        <f t="shared" si="14"/>
        <v>5.1916666666666655</v>
      </c>
      <c r="H96" s="86">
        <f t="shared" si="14"/>
        <v>5.5166666666666666</v>
      </c>
    </row>
    <row r="97" spans="1:8">
      <c r="A97" s="10"/>
      <c r="B97" s="177"/>
      <c r="C97" s="214" t="s">
        <v>248</v>
      </c>
      <c r="D97" s="217">
        <f>D67/12</f>
        <v>1.25</v>
      </c>
      <c r="E97" s="217">
        <f>E67/12</f>
        <v>1.3333333333333333</v>
      </c>
      <c r="F97" s="217">
        <f>F67/12</f>
        <v>1.4166666666666667</v>
      </c>
      <c r="G97" s="217">
        <f>G67/12</f>
        <v>1.5</v>
      </c>
      <c r="H97" s="217">
        <f>H67/12</f>
        <v>1.5833333333333333</v>
      </c>
    </row>
    <row r="98" spans="1:8">
      <c r="A98" s="10"/>
      <c r="B98" s="10"/>
      <c r="C98" s="10"/>
      <c r="D98" s="10"/>
      <c r="E98" s="10"/>
      <c r="F98" s="10"/>
      <c r="G98" s="10"/>
      <c r="H98" s="10"/>
    </row>
    <row r="99" spans="1:8" collapsed="1">
      <c r="A99" s="10"/>
      <c r="B99" s="194" t="s">
        <v>266</v>
      </c>
      <c r="C99" s="191" t="s">
        <v>263</v>
      </c>
      <c r="D99" s="192">
        <f>SUM(D100:D112)</f>
        <v>8593.2667359307343</v>
      </c>
      <c r="E99" s="192">
        <f t="shared" ref="E99:H99" si="15">SUM(E100:E112)</f>
        <v>11841.500763463207</v>
      </c>
      <c r="F99" s="192">
        <f t="shared" si="15"/>
        <v>13536.460109090909</v>
      </c>
      <c r="G99" s="192">
        <f t="shared" si="15"/>
        <v>14320.534780606062</v>
      </c>
      <c r="H99" s="192">
        <f t="shared" si="15"/>
        <v>15220.762787878788</v>
      </c>
    </row>
    <row r="100" spans="1:8">
      <c r="A100" s="10"/>
      <c r="B100" s="175"/>
      <c r="C100" s="90">
        <v>1</v>
      </c>
      <c r="D100" s="164">
        <f t="shared" ref="D100:H112" si="16">D85*D70</f>
        <v>4757.76</v>
      </c>
      <c r="E100" s="164">
        <f t="shared" si="16"/>
        <v>6571.6560000000009</v>
      </c>
      <c r="F100" s="164">
        <f t="shared" si="16"/>
        <v>7493.4719999999998</v>
      </c>
      <c r="G100" s="164">
        <f t="shared" si="16"/>
        <v>7909.7759999999998</v>
      </c>
      <c r="H100" s="164">
        <f t="shared" si="16"/>
        <v>8409.3407999999999</v>
      </c>
    </row>
    <row r="101" spans="1:8">
      <c r="A101" s="10"/>
      <c r="B101" s="175"/>
      <c r="C101" s="90">
        <v>2</v>
      </c>
      <c r="D101" s="164">
        <f t="shared" si="16"/>
        <v>1699.1999999999998</v>
      </c>
      <c r="E101" s="164">
        <f t="shared" si="16"/>
        <v>2337.8160000000003</v>
      </c>
      <c r="F101" s="164">
        <f t="shared" si="16"/>
        <v>2676.2400000000002</v>
      </c>
      <c r="G101" s="164">
        <f t="shared" si="16"/>
        <v>2834.8320000000003</v>
      </c>
      <c r="H101" s="164">
        <f t="shared" si="16"/>
        <v>3013.248</v>
      </c>
    </row>
    <row r="102" spans="1:8">
      <c r="A102" s="10"/>
      <c r="B102" s="175"/>
      <c r="C102" s="90">
        <v>3</v>
      </c>
      <c r="D102" s="164">
        <f t="shared" si="16"/>
        <v>755.19999999999993</v>
      </c>
      <c r="E102" s="164">
        <f t="shared" si="16"/>
        <v>1036.9840000000002</v>
      </c>
      <c r="F102" s="164">
        <f t="shared" si="16"/>
        <v>1189.44</v>
      </c>
      <c r="G102" s="164">
        <f t="shared" si="16"/>
        <v>1262.1280000000002</v>
      </c>
      <c r="H102" s="164">
        <f t="shared" si="16"/>
        <v>1341.424</v>
      </c>
    </row>
    <row r="103" spans="1:8">
      <c r="A103" s="10"/>
      <c r="B103" s="175"/>
      <c r="C103" s="90">
        <v>4</v>
      </c>
      <c r="D103" s="164">
        <f t="shared" si="16"/>
        <v>354</v>
      </c>
      <c r="E103" s="164">
        <f t="shared" si="16"/>
        <v>485.51100000000008</v>
      </c>
      <c r="F103" s="164">
        <f t="shared" si="16"/>
        <v>557.55000000000007</v>
      </c>
      <c r="G103" s="164">
        <f t="shared" si="16"/>
        <v>592.24200000000008</v>
      </c>
      <c r="H103" s="164">
        <f t="shared" si="16"/>
        <v>629.41200000000003</v>
      </c>
    </row>
    <row r="104" spans="1:8">
      <c r="A104" s="10"/>
      <c r="B104" s="175"/>
      <c r="C104" s="90">
        <v>5</v>
      </c>
      <c r="D104" s="164">
        <f t="shared" si="16"/>
        <v>271.87200000000001</v>
      </c>
      <c r="E104" s="164">
        <f t="shared" si="16"/>
        <v>372.57792000000001</v>
      </c>
      <c r="F104" s="164">
        <f t="shared" si="16"/>
        <v>428.19839999999999</v>
      </c>
      <c r="G104" s="164">
        <f t="shared" si="16"/>
        <v>455.15903999999995</v>
      </c>
      <c r="H104" s="164">
        <f t="shared" si="16"/>
        <v>483.70559999999995</v>
      </c>
    </row>
    <row r="105" spans="1:8">
      <c r="A105" s="10"/>
      <c r="B105" s="175"/>
      <c r="C105" s="90">
        <v>6</v>
      </c>
      <c r="D105" s="164">
        <f t="shared" si="16"/>
        <v>198.24</v>
      </c>
      <c r="E105" s="164">
        <f t="shared" si="16"/>
        <v>271.51799999999997</v>
      </c>
      <c r="F105" s="164">
        <f t="shared" si="16"/>
        <v>312.22799999999995</v>
      </c>
      <c r="G105" s="164">
        <f t="shared" si="16"/>
        <v>332.05199999999996</v>
      </c>
      <c r="H105" s="164">
        <f t="shared" si="16"/>
        <v>352.86719999999997</v>
      </c>
    </row>
    <row r="106" spans="1:8">
      <c r="A106" s="10"/>
      <c r="B106" s="175"/>
      <c r="C106" s="90">
        <v>7</v>
      </c>
      <c r="D106" s="164">
        <f t="shared" si="16"/>
        <v>129.46285714285713</v>
      </c>
      <c r="E106" s="164">
        <f t="shared" si="16"/>
        <v>177.24274285714287</v>
      </c>
      <c r="F106" s="164">
        <f t="shared" si="16"/>
        <v>203.904</v>
      </c>
      <c r="G106" s="164">
        <f t="shared" si="16"/>
        <v>216.93119999999996</v>
      </c>
      <c r="H106" s="164">
        <f t="shared" si="16"/>
        <v>230.5248</v>
      </c>
    </row>
    <row r="107" spans="1:8">
      <c r="A107" s="10"/>
      <c r="B107" s="175"/>
      <c r="C107" s="90">
        <v>8</v>
      </c>
      <c r="D107" s="164">
        <f t="shared" si="16"/>
        <v>63.72</v>
      </c>
      <c r="E107" s="164">
        <f t="shared" si="16"/>
        <v>87.207900000000009</v>
      </c>
      <c r="F107" s="164">
        <f t="shared" si="16"/>
        <v>100.35899999999999</v>
      </c>
      <c r="G107" s="164">
        <f t="shared" si="16"/>
        <v>106.80179999999997</v>
      </c>
      <c r="H107" s="164">
        <f t="shared" si="16"/>
        <v>113.4924</v>
      </c>
    </row>
    <row r="108" spans="1:8">
      <c r="A108" s="10"/>
      <c r="B108" s="175"/>
      <c r="C108" s="90">
        <v>9</v>
      </c>
      <c r="D108" s="164">
        <f t="shared" si="16"/>
        <v>62.933333333333337</v>
      </c>
      <c r="E108" s="164">
        <f t="shared" si="16"/>
        <v>86.108533333333341</v>
      </c>
      <c r="F108" s="164">
        <f t="shared" si="16"/>
        <v>99.11999999999999</v>
      </c>
      <c r="G108" s="164">
        <f t="shared" si="16"/>
        <v>105.50773333333331</v>
      </c>
      <c r="H108" s="164">
        <f t="shared" si="16"/>
        <v>112.11573333333332</v>
      </c>
    </row>
    <row r="109" spans="1:8">
      <c r="A109" s="10"/>
      <c r="B109" s="175"/>
      <c r="C109" s="90">
        <v>10</v>
      </c>
      <c r="D109" s="164">
        <f t="shared" si="16"/>
        <v>62.304000000000009</v>
      </c>
      <c r="E109" s="164">
        <f t="shared" si="16"/>
        <v>85.229040000000026</v>
      </c>
      <c r="F109" s="164">
        <f t="shared" si="16"/>
        <v>98.128799999999998</v>
      </c>
      <c r="G109" s="164">
        <f t="shared" si="16"/>
        <v>104.47247999999996</v>
      </c>
      <c r="H109" s="164">
        <f t="shared" si="16"/>
        <v>111.01439999999999</v>
      </c>
    </row>
    <row r="110" spans="1:8">
      <c r="A110" s="10"/>
      <c r="B110" s="175"/>
      <c r="C110" s="90">
        <v>11</v>
      </c>
      <c r="D110" s="164">
        <f t="shared" si="16"/>
        <v>30.894545454545451</v>
      </c>
      <c r="E110" s="164">
        <f t="shared" si="16"/>
        <v>42.25472727272728</v>
      </c>
      <c r="F110" s="164">
        <f t="shared" si="16"/>
        <v>48.658909090909084</v>
      </c>
      <c r="G110" s="164">
        <f t="shared" si="16"/>
        <v>51.812727272727251</v>
      </c>
      <c r="H110" s="164">
        <f t="shared" si="16"/>
        <v>55.056654545454549</v>
      </c>
    </row>
    <row r="111" spans="1:8">
      <c r="A111" s="10"/>
      <c r="B111" s="175"/>
      <c r="C111" s="90">
        <v>12</v>
      </c>
      <c r="D111" s="164">
        <f t="shared" si="16"/>
        <v>30.68</v>
      </c>
      <c r="E111" s="164">
        <f t="shared" si="16"/>
        <v>41.954900000000016</v>
      </c>
      <c r="F111" s="164">
        <f t="shared" si="16"/>
        <v>48.320999999999998</v>
      </c>
      <c r="G111" s="164">
        <f t="shared" si="16"/>
        <v>51.459799999999987</v>
      </c>
      <c r="H111" s="164">
        <f t="shared" si="16"/>
        <v>54.681199999999997</v>
      </c>
    </row>
    <row r="112" spans="1:8">
      <c r="A112" s="10"/>
      <c r="B112" s="177"/>
      <c r="C112" s="214" t="s">
        <v>248</v>
      </c>
      <c r="D112" s="216">
        <f t="shared" si="16"/>
        <v>177</v>
      </c>
      <c r="E112" s="216">
        <f t="shared" si="16"/>
        <v>245.44000000000005</v>
      </c>
      <c r="F112" s="216">
        <f t="shared" si="16"/>
        <v>280.84000000000003</v>
      </c>
      <c r="G112" s="216">
        <f t="shared" si="16"/>
        <v>297.36</v>
      </c>
      <c r="H112" s="216">
        <f t="shared" si="16"/>
        <v>313.88</v>
      </c>
    </row>
    <row r="113" spans="1:8">
      <c r="A113" s="10"/>
      <c r="B113" s="10"/>
      <c r="C113" s="10"/>
      <c r="D113" s="10"/>
      <c r="E113" s="10"/>
      <c r="F113" s="10"/>
      <c r="G113" s="10"/>
      <c r="H113" s="10"/>
    </row>
  </sheetData>
  <mergeCells count="2">
    <mergeCell ref="B7:B8"/>
    <mergeCell ref="B9:B11"/>
  </mergeCells>
  <pageMargins left="0.511811024" right="0.511811024" top="0.78740157499999996" bottom="0.78740157499999996" header="0.31496062000000002" footer="0.31496062000000002"/>
  <pageSetup paperSize="9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CN22"/>
  <sheetViews>
    <sheetView showGridLines="0" workbookViewId="0">
      <pane xSplit="1" ySplit="4" topLeftCell="B5" activePane="bottomRight" state="frozen"/>
      <selection sqref="A1:XFD1048576"/>
      <selection pane="topRight" sqref="A1:XFD1048576"/>
      <selection pane="bottomLeft" sqref="A1:XFD1048576"/>
      <selection pane="bottomRight" activeCell="B1" sqref="B1"/>
    </sheetView>
  </sheetViews>
  <sheetFormatPr defaultColWidth="8.77734375" defaultRowHeight="14.4"/>
  <cols>
    <col min="1" max="1" width="49.77734375" style="5" bestFit="1" customWidth="1"/>
    <col min="2" max="61" width="16.109375" style="5" customWidth="1"/>
    <col min="62" max="62" width="8.77734375" style="5"/>
    <col min="63" max="63" width="11.44140625" style="5" bestFit="1" customWidth="1"/>
    <col min="64" max="79" width="8.77734375" style="5"/>
    <col min="80" max="80" width="11.44140625" style="5" bestFit="1" customWidth="1"/>
    <col min="81" max="16384" width="8.77734375" style="5"/>
  </cols>
  <sheetData>
    <row r="1" spans="1:92">
      <c r="A1" s="62" t="s">
        <v>53</v>
      </c>
      <c r="CH1" s="10"/>
    </row>
    <row r="2" spans="1:92">
      <c r="A2" s="32" t="str">
        <f>CONCATENATE(Company, ": ",start, " -  ",end)</f>
        <v>Estacionamento Vertical: Mês 1 -  Mês 60</v>
      </c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</row>
    <row r="3" spans="1:92" ht="15" thickBot="1"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</row>
    <row r="4" spans="1:92" ht="15" thickTop="1">
      <c r="A4" s="119" t="s">
        <v>276</v>
      </c>
      <c r="B4" s="120">
        <v>1</v>
      </c>
      <c r="C4" s="120">
        <v>2</v>
      </c>
      <c r="D4" s="120">
        <v>3</v>
      </c>
      <c r="E4" s="120">
        <v>4</v>
      </c>
      <c r="F4" s="120">
        <v>5</v>
      </c>
      <c r="G4" s="120">
        <v>6</v>
      </c>
      <c r="H4" s="120">
        <v>7</v>
      </c>
      <c r="I4" s="120">
        <v>8</v>
      </c>
      <c r="J4" s="120">
        <v>9</v>
      </c>
      <c r="K4" s="120">
        <v>10</v>
      </c>
      <c r="L4" s="120">
        <v>11</v>
      </c>
      <c r="M4" s="120">
        <v>12</v>
      </c>
      <c r="N4" s="120">
        <v>13</v>
      </c>
      <c r="O4" s="120">
        <v>14</v>
      </c>
      <c r="P4" s="120">
        <v>15</v>
      </c>
      <c r="Q4" s="120">
        <v>16</v>
      </c>
      <c r="R4" s="120">
        <v>17</v>
      </c>
      <c r="S4" s="120">
        <v>18</v>
      </c>
      <c r="T4" s="120">
        <v>19</v>
      </c>
      <c r="U4" s="120">
        <v>20</v>
      </c>
      <c r="V4" s="120">
        <v>21</v>
      </c>
      <c r="W4" s="120">
        <v>22</v>
      </c>
      <c r="X4" s="120">
        <v>23</v>
      </c>
      <c r="Y4" s="120">
        <v>24</v>
      </c>
      <c r="Z4" s="120">
        <v>25</v>
      </c>
      <c r="AA4" s="120">
        <v>26</v>
      </c>
      <c r="AB4" s="120">
        <v>27</v>
      </c>
      <c r="AC4" s="120">
        <v>28</v>
      </c>
      <c r="AD4" s="120">
        <v>29</v>
      </c>
      <c r="AE4" s="120">
        <v>30</v>
      </c>
      <c r="AF4" s="120">
        <v>31</v>
      </c>
      <c r="AG4" s="120">
        <v>32</v>
      </c>
      <c r="AH4" s="120">
        <v>33</v>
      </c>
      <c r="AI4" s="120">
        <v>34</v>
      </c>
      <c r="AJ4" s="120">
        <v>35</v>
      </c>
      <c r="AK4" s="120">
        <v>36</v>
      </c>
      <c r="AL4" s="120">
        <v>37</v>
      </c>
      <c r="AM4" s="120">
        <v>38</v>
      </c>
      <c r="AN4" s="120">
        <v>39</v>
      </c>
      <c r="AO4" s="120">
        <v>40</v>
      </c>
      <c r="AP4" s="120">
        <v>41</v>
      </c>
      <c r="AQ4" s="120">
        <v>42</v>
      </c>
      <c r="AR4" s="120">
        <v>43</v>
      </c>
      <c r="AS4" s="120">
        <v>44</v>
      </c>
      <c r="AT4" s="120">
        <v>45</v>
      </c>
      <c r="AU4" s="120">
        <v>46</v>
      </c>
      <c r="AV4" s="120">
        <v>47</v>
      </c>
      <c r="AW4" s="120">
        <v>48</v>
      </c>
      <c r="AX4" s="120">
        <v>49</v>
      </c>
      <c r="AY4" s="120">
        <v>50</v>
      </c>
      <c r="AZ4" s="120">
        <v>51</v>
      </c>
      <c r="BA4" s="120">
        <v>52</v>
      </c>
      <c r="BB4" s="120">
        <v>53</v>
      </c>
      <c r="BC4" s="120">
        <v>54</v>
      </c>
      <c r="BD4" s="120">
        <v>55</v>
      </c>
      <c r="BE4" s="120">
        <v>56</v>
      </c>
      <c r="BF4" s="120">
        <v>57</v>
      </c>
      <c r="BG4" s="120">
        <v>58</v>
      </c>
      <c r="BH4" s="120">
        <v>59</v>
      </c>
      <c r="BI4" s="120">
        <v>60</v>
      </c>
      <c r="BJ4" s="37"/>
      <c r="BK4" s="37"/>
      <c r="BL4" s="37"/>
      <c r="BM4" s="37"/>
      <c r="BN4" s="37"/>
      <c r="BO4" s="37"/>
      <c r="BP4" s="37"/>
      <c r="BQ4" s="37"/>
      <c r="BR4" s="37"/>
      <c r="BS4" s="37"/>
      <c r="BT4" s="37"/>
      <c r="BU4" s="37"/>
      <c r="BV4" s="37"/>
      <c r="BW4" s="37"/>
      <c r="BX4" s="37"/>
      <c r="BY4" s="37"/>
      <c r="BZ4" s="37"/>
      <c r="CA4" s="37"/>
      <c r="CB4" s="37"/>
      <c r="CC4" s="37"/>
      <c r="CD4" s="37"/>
      <c r="CE4" s="37"/>
      <c r="CF4" s="37"/>
      <c r="CG4" s="37"/>
      <c r="CH4" s="37"/>
      <c r="CI4" s="6"/>
      <c r="CJ4" s="6"/>
      <c r="CK4" s="6"/>
      <c r="CL4" s="6"/>
      <c r="CM4" s="6"/>
      <c r="CN4" s="6"/>
    </row>
    <row r="5" spans="1:92">
      <c r="A5" s="53" t="s">
        <v>270</v>
      </c>
      <c r="B5" s="1">
        <v>100000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84"/>
      <c r="BK5" s="84"/>
      <c r="BL5" s="84"/>
      <c r="BM5" s="84"/>
      <c r="BN5" s="84"/>
      <c r="BO5" s="84"/>
      <c r="BP5" s="84"/>
      <c r="BQ5" s="84"/>
      <c r="BR5" s="84"/>
      <c r="BS5" s="84"/>
      <c r="BT5" s="84"/>
      <c r="BU5" s="84"/>
      <c r="BV5" s="84"/>
      <c r="BW5" s="84"/>
      <c r="BX5" s="84"/>
      <c r="BY5" s="84"/>
      <c r="BZ5" s="84"/>
      <c r="CA5" s="84"/>
      <c r="CB5" s="84"/>
      <c r="CC5" s="84"/>
      <c r="CD5" s="84"/>
      <c r="CE5" s="84"/>
      <c r="CF5" s="84"/>
      <c r="CG5" s="84"/>
      <c r="CH5" s="84"/>
      <c r="CI5" s="6"/>
      <c r="CJ5" s="6"/>
      <c r="CK5" s="6"/>
      <c r="CL5" s="6"/>
      <c r="CM5" s="6"/>
      <c r="CN5" s="6"/>
    </row>
    <row r="6" spans="1:92">
      <c r="A6" s="53" t="s">
        <v>271</v>
      </c>
      <c r="B6" s="1">
        <v>10000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84"/>
      <c r="BK6" s="84"/>
      <c r="BL6" s="84"/>
      <c r="BM6" s="84"/>
      <c r="BN6" s="84"/>
      <c r="BO6" s="84"/>
      <c r="BP6" s="84"/>
      <c r="BQ6" s="84"/>
      <c r="BR6" s="84"/>
      <c r="BS6" s="84"/>
      <c r="BT6" s="84"/>
      <c r="BU6" s="84"/>
      <c r="BV6" s="84"/>
      <c r="BW6" s="84"/>
      <c r="BX6" s="84"/>
      <c r="BY6" s="84"/>
      <c r="BZ6" s="84"/>
      <c r="CA6" s="84"/>
      <c r="CB6" s="84"/>
      <c r="CC6" s="84"/>
      <c r="CD6" s="84"/>
      <c r="CE6" s="84"/>
      <c r="CF6" s="84"/>
      <c r="CG6" s="84"/>
      <c r="CH6" s="84"/>
      <c r="CI6" s="6"/>
      <c r="CJ6" s="6"/>
      <c r="CK6" s="6"/>
      <c r="CL6" s="6"/>
      <c r="CM6" s="6"/>
      <c r="CN6" s="6"/>
    </row>
    <row r="7" spans="1:92">
      <c r="A7" s="53" t="s">
        <v>272</v>
      </c>
      <c r="B7" s="1">
        <v>944000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84"/>
      <c r="BK7" s="84"/>
      <c r="BL7" s="84"/>
      <c r="BM7" s="84"/>
      <c r="BN7" s="84"/>
      <c r="BO7" s="84"/>
      <c r="BP7" s="84"/>
      <c r="BQ7" s="84"/>
      <c r="BR7" s="84"/>
      <c r="BS7" s="84"/>
      <c r="BT7" s="84"/>
      <c r="BU7" s="84"/>
      <c r="BV7" s="84"/>
      <c r="BW7" s="84"/>
      <c r="BX7" s="84"/>
      <c r="BY7" s="84"/>
      <c r="BZ7" s="84"/>
      <c r="CA7" s="84"/>
      <c r="CB7" s="84"/>
      <c r="CC7" s="84"/>
      <c r="CD7" s="84"/>
      <c r="CE7" s="84"/>
      <c r="CF7" s="84"/>
      <c r="CG7" s="84"/>
      <c r="CH7" s="84"/>
      <c r="CI7" s="6"/>
      <c r="CJ7" s="6"/>
      <c r="CK7" s="6"/>
      <c r="CL7" s="6"/>
      <c r="CM7" s="6"/>
      <c r="CN7" s="6"/>
    </row>
    <row r="8" spans="1:92">
      <c r="A8" s="53" t="s">
        <v>273</v>
      </c>
      <c r="B8" s="1">
        <v>2832000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84"/>
      <c r="BK8" s="84"/>
      <c r="BL8" s="84"/>
      <c r="BM8" s="84"/>
      <c r="BN8" s="84"/>
      <c r="BO8" s="84"/>
      <c r="BP8" s="84"/>
      <c r="BQ8" s="84"/>
      <c r="BR8" s="84"/>
      <c r="BS8" s="84"/>
      <c r="BT8" s="84"/>
      <c r="BU8" s="84"/>
      <c r="BV8" s="84"/>
      <c r="BW8" s="84"/>
      <c r="BX8" s="84"/>
      <c r="BY8" s="84"/>
      <c r="BZ8" s="84"/>
      <c r="CA8" s="84"/>
      <c r="CB8" s="84"/>
      <c r="CC8" s="84"/>
      <c r="CD8" s="84"/>
      <c r="CE8" s="84"/>
      <c r="CF8" s="84"/>
      <c r="CG8" s="84"/>
      <c r="CH8" s="84"/>
      <c r="CI8" s="6"/>
      <c r="CJ8" s="6"/>
      <c r="CK8" s="6"/>
      <c r="CL8" s="6"/>
      <c r="CM8" s="6"/>
      <c r="CN8" s="6"/>
    </row>
    <row r="9" spans="1:92">
      <c r="A9" s="53" t="s">
        <v>274</v>
      </c>
      <c r="B9" s="1">
        <v>60000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88"/>
      <c r="BK9" s="84"/>
      <c r="BL9" s="84"/>
      <c r="BM9" s="84"/>
      <c r="BN9" s="84"/>
      <c r="BO9" s="84"/>
      <c r="BP9" s="84"/>
      <c r="BQ9" s="84"/>
      <c r="BR9" s="84"/>
      <c r="BS9" s="84"/>
      <c r="BT9" s="84"/>
      <c r="BU9" s="84"/>
      <c r="BV9" s="84"/>
      <c r="BW9" s="84"/>
      <c r="BX9" s="84"/>
      <c r="BY9" s="84"/>
      <c r="BZ9" s="84"/>
      <c r="CA9" s="84"/>
      <c r="CB9" s="84"/>
      <c r="CC9" s="84"/>
      <c r="CD9" s="84"/>
      <c r="CE9" s="84"/>
      <c r="CF9" s="84"/>
      <c r="CG9" s="84"/>
      <c r="CH9" s="84"/>
      <c r="CI9" s="6"/>
      <c r="CJ9" s="6"/>
      <c r="CK9" s="6"/>
      <c r="CL9" s="6"/>
      <c r="CM9" s="6"/>
      <c r="CN9" s="6"/>
    </row>
    <row r="10" spans="1:92">
      <c r="A10" s="53" t="s">
        <v>275</v>
      </c>
      <c r="B10" s="1">
        <v>50000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88"/>
      <c r="BK10" s="84"/>
      <c r="BL10" s="84"/>
      <c r="BM10" s="84"/>
      <c r="BN10" s="84"/>
      <c r="BO10" s="84"/>
      <c r="BP10" s="84"/>
      <c r="BQ10" s="84"/>
      <c r="BR10" s="84"/>
      <c r="BS10" s="84"/>
      <c r="BT10" s="84"/>
      <c r="BU10" s="84"/>
      <c r="BV10" s="84"/>
      <c r="BW10" s="84"/>
      <c r="BX10" s="84"/>
      <c r="BY10" s="84"/>
      <c r="BZ10" s="84"/>
      <c r="CA10" s="84"/>
      <c r="CB10" s="84"/>
      <c r="CC10" s="84"/>
      <c r="CD10" s="84"/>
      <c r="CE10" s="84"/>
      <c r="CF10" s="84"/>
      <c r="CG10" s="84"/>
      <c r="CH10" s="84"/>
      <c r="CI10" s="6"/>
      <c r="CJ10" s="6"/>
      <c r="CK10" s="6"/>
      <c r="CL10" s="6"/>
      <c r="CM10" s="6"/>
      <c r="CN10" s="6"/>
    </row>
    <row r="11" spans="1:92" ht="15" thickBot="1">
      <c r="A11" s="53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84"/>
      <c r="BK11" s="84"/>
      <c r="BL11" s="84"/>
      <c r="BM11" s="84"/>
      <c r="BN11" s="84"/>
      <c r="BO11" s="84"/>
      <c r="BP11" s="84"/>
      <c r="BQ11" s="84"/>
      <c r="BR11" s="84"/>
      <c r="BS11" s="84"/>
      <c r="BT11" s="84"/>
      <c r="BU11" s="84"/>
      <c r="BV11" s="84"/>
      <c r="BW11" s="84"/>
      <c r="BX11" s="84"/>
      <c r="BY11" s="84"/>
      <c r="BZ11" s="84"/>
      <c r="CA11" s="84"/>
      <c r="CB11" s="84"/>
      <c r="CC11" s="84"/>
      <c r="CD11" s="84"/>
      <c r="CE11" s="84"/>
      <c r="CF11" s="84"/>
      <c r="CG11" s="84"/>
      <c r="CH11" s="84"/>
      <c r="CI11" s="6"/>
      <c r="CJ11" s="6"/>
      <c r="CK11" s="6"/>
      <c r="CL11" s="6"/>
      <c r="CM11" s="6"/>
      <c r="CN11" s="6"/>
    </row>
    <row r="12" spans="1:92" ht="15" thickBot="1">
      <c r="A12" s="121" t="s">
        <v>2</v>
      </c>
      <c r="B12" s="122">
        <f t="shared" ref="B12:AG12" si="0">SUM(B5:B11)</f>
        <v>3996000</v>
      </c>
      <c r="C12" s="122">
        <f t="shared" si="0"/>
        <v>0</v>
      </c>
      <c r="D12" s="122">
        <f t="shared" si="0"/>
        <v>0</v>
      </c>
      <c r="E12" s="122">
        <f t="shared" si="0"/>
        <v>0</v>
      </c>
      <c r="F12" s="122">
        <f t="shared" si="0"/>
        <v>0</v>
      </c>
      <c r="G12" s="122">
        <f t="shared" si="0"/>
        <v>0</v>
      </c>
      <c r="H12" s="122">
        <f t="shared" si="0"/>
        <v>0</v>
      </c>
      <c r="I12" s="122">
        <f t="shared" si="0"/>
        <v>0</v>
      </c>
      <c r="J12" s="122">
        <f t="shared" si="0"/>
        <v>0</v>
      </c>
      <c r="K12" s="122">
        <f t="shared" si="0"/>
        <v>0</v>
      </c>
      <c r="L12" s="122">
        <f t="shared" si="0"/>
        <v>0</v>
      </c>
      <c r="M12" s="122">
        <f t="shared" si="0"/>
        <v>0</v>
      </c>
      <c r="N12" s="122">
        <f t="shared" si="0"/>
        <v>0</v>
      </c>
      <c r="O12" s="122">
        <f t="shared" si="0"/>
        <v>0</v>
      </c>
      <c r="P12" s="122">
        <f t="shared" si="0"/>
        <v>0</v>
      </c>
      <c r="Q12" s="122">
        <f t="shared" si="0"/>
        <v>0</v>
      </c>
      <c r="R12" s="122">
        <f t="shared" si="0"/>
        <v>0</v>
      </c>
      <c r="S12" s="122">
        <f t="shared" si="0"/>
        <v>0</v>
      </c>
      <c r="T12" s="122">
        <f t="shared" si="0"/>
        <v>0</v>
      </c>
      <c r="U12" s="122">
        <f t="shared" si="0"/>
        <v>0</v>
      </c>
      <c r="V12" s="122">
        <f t="shared" si="0"/>
        <v>0</v>
      </c>
      <c r="W12" s="122">
        <f t="shared" si="0"/>
        <v>0</v>
      </c>
      <c r="X12" s="122">
        <f t="shared" si="0"/>
        <v>0</v>
      </c>
      <c r="Y12" s="122">
        <f t="shared" si="0"/>
        <v>0</v>
      </c>
      <c r="Z12" s="122">
        <f t="shared" si="0"/>
        <v>0</v>
      </c>
      <c r="AA12" s="122">
        <f t="shared" si="0"/>
        <v>0</v>
      </c>
      <c r="AB12" s="122">
        <f t="shared" si="0"/>
        <v>0</v>
      </c>
      <c r="AC12" s="122">
        <f t="shared" si="0"/>
        <v>0</v>
      </c>
      <c r="AD12" s="122">
        <f t="shared" si="0"/>
        <v>0</v>
      </c>
      <c r="AE12" s="122">
        <f t="shared" si="0"/>
        <v>0</v>
      </c>
      <c r="AF12" s="122">
        <f t="shared" si="0"/>
        <v>0</v>
      </c>
      <c r="AG12" s="122">
        <f t="shared" si="0"/>
        <v>0</v>
      </c>
      <c r="AH12" s="122">
        <f t="shared" ref="AH12:BI12" si="1">SUM(AH5:AH11)</f>
        <v>0</v>
      </c>
      <c r="AI12" s="122">
        <f t="shared" si="1"/>
        <v>0</v>
      </c>
      <c r="AJ12" s="122">
        <f t="shared" si="1"/>
        <v>0</v>
      </c>
      <c r="AK12" s="122">
        <f t="shared" si="1"/>
        <v>0</v>
      </c>
      <c r="AL12" s="122">
        <f t="shared" si="1"/>
        <v>0</v>
      </c>
      <c r="AM12" s="122">
        <f t="shared" si="1"/>
        <v>0</v>
      </c>
      <c r="AN12" s="122">
        <f t="shared" si="1"/>
        <v>0</v>
      </c>
      <c r="AO12" s="122">
        <f t="shared" si="1"/>
        <v>0</v>
      </c>
      <c r="AP12" s="122">
        <f t="shared" si="1"/>
        <v>0</v>
      </c>
      <c r="AQ12" s="122">
        <f t="shared" si="1"/>
        <v>0</v>
      </c>
      <c r="AR12" s="122">
        <f t="shared" si="1"/>
        <v>0</v>
      </c>
      <c r="AS12" s="122">
        <f t="shared" si="1"/>
        <v>0</v>
      </c>
      <c r="AT12" s="122">
        <f t="shared" si="1"/>
        <v>0</v>
      </c>
      <c r="AU12" s="122">
        <f t="shared" si="1"/>
        <v>0</v>
      </c>
      <c r="AV12" s="122">
        <f t="shared" si="1"/>
        <v>0</v>
      </c>
      <c r="AW12" s="122">
        <f t="shared" si="1"/>
        <v>0</v>
      </c>
      <c r="AX12" s="122">
        <f t="shared" si="1"/>
        <v>0</v>
      </c>
      <c r="AY12" s="122">
        <f t="shared" si="1"/>
        <v>0</v>
      </c>
      <c r="AZ12" s="122">
        <f t="shared" si="1"/>
        <v>0</v>
      </c>
      <c r="BA12" s="122">
        <f t="shared" si="1"/>
        <v>0</v>
      </c>
      <c r="BB12" s="122">
        <f t="shared" si="1"/>
        <v>0</v>
      </c>
      <c r="BC12" s="122">
        <f t="shared" si="1"/>
        <v>0</v>
      </c>
      <c r="BD12" s="122">
        <f t="shared" si="1"/>
        <v>0</v>
      </c>
      <c r="BE12" s="122">
        <f t="shared" si="1"/>
        <v>0</v>
      </c>
      <c r="BF12" s="122">
        <f t="shared" si="1"/>
        <v>0</v>
      </c>
      <c r="BG12" s="122">
        <f t="shared" si="1"/>
        <v>0</v>
      </c>
      <c r="BH12" s="122">
        <f t="shared" si="1"/>
        <v>0</v>
      </c>
      <c r="BI12" s="122">
        <f t="shared" si="1"/>
        <v>0</v>
      </c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6"/>
      <c r="CJ12" s="6"/>
      <c r="CK12" s="6"/>
      <c r="CL12" s="6"/>
      <c r="CM12" s="6"/>
      <c r="CN12" s="6"/>
    </row>
    <row r="13" spans="1:92" ht="15.6" thickTop="1" thickBot="1">
      <c r="A13" s="89"/>
      <c r="B13" s="89"/>
      <c r="C13" s="89"/>
      <c r="D13" s="89"/>
      <c r="E13" s="89"/>
      <c r="F13" s="89"/>
      <c r="CH13" s="6"/>
    </row>
    <row r="14" spans="1:92" ht="15" thickTop="1">
      <c r="A14" s="119" t="s">
        <v>276</v>
      </c>
      <c r="B14" s="123" t="s">
        <v>30</v>
      </c>
      <c r="C14" s="123" t="s">
        <v>31</v>
      </c>
      <c r="D14" s="123" t="s">
        <v>32</v>
      </c>
      <c r="E14" s="123" t="s">
        <v>33</v>
      </c>
      <c r="F14" s="123" t="s">
        <v>34</v>
      </c>
    </row>
    <row r="15" spans="1:92">
      <c r="A15" s="90" t="str">
        <f t="shared" ref="A15:A20" si="2">A5</f>
        <v>Montagem</v>
      </c>
      <c r="B15" s="91">
        <f t="shared" ref="B15:B21" si="3">SUM(B5:M5)</f>
        <v>100000</v>
      </c>
      <c r="C15" s="91">
        <f t="shared" ref="C15:C21" si="4">SUM(N5:Y5)</f>
        <v>0</v>
      </c>
      <c r="D15" s="91">
        <f t="shared" ref="D15:D21" si="5">SUM(Z5:AK5)</f>
        <v>0</v>
      </c>
      <c r="E15" s="91">
        <f t="shared" ref="E15:E21" si="6">SUM(AL5:AW5)</f>
        <v>0</v>
      </c>
      <c r="F15" s="91">
        <f t="shared" ref="F15:F21" si="7">SUM(AX5:BI5)</f>
        <v>0</v>
      </c>
    </row>
    <row r="16" spans="1:92">
      <c r="A16" s="90" t="str">
        <f t="shared" si="2"/>
        <v>Website</v>
      </c>
      <c r="B16" s="91">
        <f t="shared" si="3"/>
        <v>10000</v>
      </c>
      <c r="C16" s="91">
        <f t="shared" si="4"/>
        <v>0</v>
      </c>
      <c r="D16" s="91">
        <f t="shared" si="5"/>
        <v>0</v>
      </c>
      <c r="E16" s="91">
        <f t="shared" si="6"/>
        <v>0</v>
      </c>
      <c r="F16" s="91">
        <f t="shared" si="7"/>
        <v>0</v>
      </c>
    </row>
    <row r="17" spans="1:10">
      <c r="A17" s="90" t="str">
        <f t="shared" si="2"/>
        <v>Containers (R$4000 cada)</v>
      </c>
      <c r="B17" s="91">
        <f t="shared" si="3"/>
        <v>944000</v>
      </c>
      <c r="C17" s="91">
        <f t="shared" si="4"/>
        <v>0</v>
      </c>
      <c r="D17" s="91">
        <f t="shared" si="5"/>
        <v>0</v>
      </c>
      <c r="E17" s="91">
        <f t="shared" si="6"/>
        <v>0</v>
      </c>
      <c r="F17" s="91">
        <f t="shared" si="7"/>
        <v>0</v>
      </c>
    </row>
    <row r="18" spans="1:10">
      <c r="A18" s="90" t="str">
        <f t="shared" si="2"/>
        <v>Sistema automatizado da Skyline (3000 euros/ vaga - euro 3,2, custo de impostação e frete 25%)</v>
      </c>
      <c r="B18" s="91">
        <f t="shared" si="3"/>
        <v>2832000</v>
      </c>
      <c r="C18" s="91">
        <f t="shared" si="4"/>
        <v>0</v>
      </c>
      <c r="D18" s="91">
        <f t="shared" si="5"/>
        <v>0</v>
      </c>
      <c r="E18" s="91">
        <f t="shared" si="6"/>
        <v>0</v>
      </c>
      <c r="F18" s="91">
        <f t="shared" si="7"/>
        <v>0</v>
      </c>
    </row>
    <row r="19" spans="1:10">
      <c r="A19" s="90" t="str">
        <f t="shared" si="2"/>
        <v>Gerador e instalação</v>
      </c>
      <c r="B19" s="91">
        <f t="shared" si="3"/>
        <v>60000</v>
      </c>
      <c r="C19" s="91">
        <f t="shared" si="4"/>
        <v>0</v>
      </c>
      <c r="D19" s="91">
        <f t="shared" si="5"/>
        <v>0</v>
      </c>
      <c r="E19" s="91">
        <f t="shared" si="6"/>
        <v>0</v>
      </c>
      <c r="F19" s="91">
        <f t="shared" si="7"/>
        <v>0</v>
      </c>
    </row>
    <row r="20" spans="1:10">
      <c r="A20" s="90" t="str">
        <f t="shared" si="2"/>
        <v>Diversos</v>
      </c>
      <c r="B20" s="91">
        <f t="shared" si="3"/>
        <v>50000</v>
      </c>
      <c r="C20" s="91">
        <f t="shared" si="4"/>
        <v>0</v>
      </c>
      <c r="D20" s="91">
        <f t="shared" si="5"/>
        <v>0</v>
      </c>
      <c r="E20" s="91">
        <f t="shared" si="6"/>
        <v>0</v>
      </c>
      <c r="F20" s="91">
        <f t="shared" si="7"/>
        <v>0</v>
      </c>
    </row>
    <row r="21" spans="1:10">
      <c r="A21" s="90">
        <f t="shared" ref="A21" si="8">A11</f>
        <v>0</v>
      </c>
      <c r="B21" s="91">
        <f t="shared" si="3"/>
        <v>0</v>
      </c>
      <c r="C21" s="91">
        <f t="shared" si="4"/>
        <v>0</v>
      </c>
      <c r="D21" s="91">
        <f t="shared" si="5"/>
        <v>0</v>
      </c>
      <c r="E21" s="91">
        <f t="shared" si="6"/>
        <v>0</v>
      </c>
      <c r="F21" s="91">
        <f t="shared" si="7"/>
        <v>0</v>
      </c>
      <c r="J21" s="92"/>
    </row>
    <row r="22" spans="1:10" ht="15" thickBot="1">
      <c r="A22" s="124" t="s">
        <v>2</v>
      </c>
      <c r="B22" s="125">
        <f>SUM(B15:B21)</f>
        <v>3996000</v>
      </c>
      <c r="C22" s="125">
        <f>SUM(C15:C21)</f>
        <v>0</v>
      </c>
      <c r="D22" s="125">
        <f>SUM(D15:D21)</f>
        <v>0</v>
      </c>
      <c r="E22" s="125">
        <f>SUM(E15:E21)</f>
        <v>0</v>
      </c>
      <c r="F22" s="125">
        <f>SUM(F15:F21)</f>
        <v>0</v>
      </c>
    </row>
  </sheetData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CL37"/>
  <sheetViews>
    <sheetView workbookViewId="0">
      <pane xSplit="1" ySplit="4" topLeftCell="B5" activePane="bottomRight" state="frozen"/>
      <selection sqref="A1:XFD1048576"/>
      <selection pane="topRight" sqref="A1:XFD1048576"/>
      <selection pane="bottomLeft" sqref="A1:XFD1048576"/>
      <selection pane="bottomRight" activeCell="B1" sqref="B1"/>
    </sheetView>
  </sheetViews>
  <sheetFormatPr defaultColWidth="13.44140625" defaultRowHeight="14.4"/>
  <cols>
    <col min="1" max="1" width="56.109375" style="5" customWidth="1"/>
    <col min="2" max="6" width="14.77734375" style="5" customWidth="1"/>
    <col min="7" max="16384" width="13.44140625" style="5"/>
  </cols>
  <sheetData>
    <row r="1" spans="1:90">
      <c r="A1" s="62" t="s">
        <v>54</v>
      </c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</row>
    <row r="2" spans="1:90">
      <c r="A2" s="32" t="str">
        <f>CONCATENATE(Company, ": ",start, " -  ",end)</f>
        <v>Estacionamento Vertical: Mês 1 -  Mês 60</v>
      </c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</row>
    <row r="3" spans="1:90" ht="15" thickBot="1"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</row>
    <row r="4" spans="1:90" ht="15" thickTop="1">
      <c r="A4" s="119" t="s">
        <v>16</v>
      </c>
      <c r="B4" s="120">
        <v>1</v>
      </c>
      <c r="C4" s="120">
        <v>2</v>
      </c>
      <c r="D4" s="120">
        <v>3</v>
      </c>
      <c r="E4" s="120">
        <v>4</v>
      </c>
      <c r="F4" s="120">
        <v>5</v>
      </c>
      <c r="G4" s="120">
        <v>6</v>
      </c>
      <c r="H4" s="120">
        <v>7</v>
      </c>
      <c r="I4" s="120">
        <v>8</v>
      </c>
      <c r="J4" s="120">
        <v>9</v>
      </c>
      <c r="K4" s="120">
        <v>10</v>
      </c>
      <c r="L4" s="120">
        <v>11</v>
      </c>
      <c r="M4" s="120">
        <v>12</v>
      </c>
      <c r="N4" s="120">
        <v>13</v>
      </c>
      <c r="O4" s="120">
        <v>14</v>
      </c>
      <c r="P4" s="120">
        <v>15</v>
      </c>
      <c r="Q4" s="120">
        <v>16</v>
      </c>
      <c r="R4" s="120">
        <v>17</v>
      </c>
      <c r="S4" s="120">
        <v>18</v>
      </c>
      <c r="T4" s="120">
        <v>19</v>
      </c>
      <c r="U4" s="120">
        <v>20</v>
      </c>
      <c r="V4" s="120">
        <v>21</v>
      </c>
      <c r="W4" s="120">
        <v>22</v>
      </c>
      <c r="X4" s="120">
        <v>23</v>
      </c>
      <c r="Y4" s="120">
        <v>24</v>
      </c>
      <c r="Z4" s="120">
        <v>25</v>
      </c>
      <c r="AA4" s="120">
        <v>26</v>
      </c>
      <c r="AB4" s="120">
        <v>27</v>
      </c>
      <c r="AC4" s="120">
        <v>28</v>
      </c>
      <c r="AD4" s="120">
        <v>29</v>
      </c>
      <c r="AE4" s="120">
        <v>30</v>
      </c>
      <c r="AF4" s="120">
        <v>31</v>
      </c>
      <c r="AG4" s="120">
        <v>32</v>
      </c>
      <c r="AH4" s="120">
        <v>33</v>
      </c>
      <c r="AI4" s="120">
        <v>34</v>
      </c>
      <c r="AJ4" s="120">
        <v>35</v>
      </c>
      <c r="AK4" s="120">
        <v>36</v>
      </c>
      <c r="AL4" s="120">
        <v>37</v>
      </c>
      <c r="AM4" s="120">
        <v>38</v>
      </c>
      <c r="AN4" s="120">
        <v>39</v>
      </c>
      <c r="AO4" s="120">
        <v>40</v>
      </c>
      <c r="AP4" s="120">
        <v>41</v>
      </c>
      <c r="AQ4" s="120">
        <v>42</v>
      </c>
      <c r="AR4" s="120">
        <v>43</v>
      </c>
      <c r="AS4" s="120">
        <v>44</v>
      </c>
      <c r="AT4" s="120">
        <v>45</v>
      </c>
      <c r="AU4" s="120">
        <v>46</v>
      </c>
      <c r="AV4" s="120">
        <v>47</v>
      </c>
      <c r="AW4" s="120">
        <v>48</v>
      </c>
      <c r="AX4" s="120">
        <v>49</v>
      </c>
      <c r="AY4" s="120">
        <v>50</v>
      </c>
      <c r="AZ4" s="120">
        <v>51</v>
      </c>
      <c r="BA4" s="120">
        <v>52</v>
      </c>
      <c r="BB4" s="120">
        <v>53</v>
      </c>
      <c r="BC4" s="120">
        <v>54</v>
      </c>
      <c r="BD4" s="120">
        <v>55</v>
      </c>
      <c r="BE4" s="120">
        <v>56</v>
      </c>
      <c r="BF4" s="120">
        <v>57</v>
      </c>
      <c r="BG4" s="120">
        <v>58</v>
      </c>
      <c r="BH4" s="120">
        <v>59</v>
      </c>
      <c r="BI4" s="126">
        <v>60</v>
      </c>
      <c r="BJ4" s="37"/>
      <c r="BK4" s="37"/>
      <c r="BL4" s="37"/>
      <c r="BM4" s="37"/>
      <c r="BN4" s="37"/>
      <c r="BO4" s="37"/>
      <c r="BP4" s="37"/>
      <c r="BQ4" s="37"/>
      <c r="BR4" s="37"/>
      <c r="BS4" s="37"/>
      <c r="BT4" s="37"/>
      <c r="BU4" s="37"/>
      <c r="BV4" s="37"/>
      <c r="BW4" s="37"/>
      <c r="BX4" s="37"/>
      <c r="BY4" s="37"/>
      <c r="BZ4" s="37"/>
      <c r="CA4" s="37"/>
      <c r="CB4" s="37"/>
      <c r="CC4" s="37"/>
      <c r="CD4" s="37"/>
      <c r="CE4" s="37"/>
      <c r="CF4" s="37"/>
      <c r="CG4" s="37"/>
      <c r="CH4" s="6"/>
    </row>
    <row r="5" spans="1:90">
      <c r="A5" s="83" t="s">
        <v>51</v>
      </c>
      <c r="B5" s="1">
        <v>35000</v>
      </c>
      <c r="C5" s="1">
        <v>35000</v>
      </c>
      <c r="D5" s="1">
        <v>35000</v>
      </c>
      <c r="E5" s="1">
        <v>35000</v>
      </c>
      <c r="F5" s="1">
        <v>35000</v>
      </c>
      <c r="G5" s="1">
        <v>35000</v>
      </c>
      <c r="H5" s="1">
        <v>35000</v>
      </c>
      <c r="I5" s="1">
        <v>35000</v>
      </c>
      <c r="J5" s="1">
        <v>35000</v>
      </c>
      <c r="K5" s="1">
        <v>35000</v>
      </c>
      <c r="L5" s="1">
        <v>35000</v>
      </c>
      <c r="M5" s="1">
        <v>35000</v>
      </c>
      <c r="N5" s="1">
        <f>M5*(1+Premissas!$C$27)</f>
        <v>37100</v>
      </c>
      <c r="O5" s="1">
        <f>N5</f>
        <v>37100</v>
      </c>
      <c r="P5" s="1">
        <f t="shared" ref="P5:Y5" si="0">O5</f>
        <v>37100</v>
      </c>
      <c r="Q5" s="1">
        <f t="shared" si="0"/>
        <v>37100</v>
      </c>
      <c r="R5" s="1">
        <f t="shared" si="0"/>
        <v>37100</v>
      </c>
      <c r="S5" s="1">
        <f t="shared" si="0"/>
        <v>37100</v>
      </c>
      <c r="T5" s="1">
        <f t="shared" si="0"/>
        <v>37100</v>
      </c>
      <c r="U5" s="1">
        <f t="shared" si="0"/>
        <v>37100</v>
      </c>
      <c r="V5" s="1">
        <f t="shared" si="0"/>
        <v>37100</v>
      </c>
      <c r="W5" s="1">
        <f t="shared" si="0"/>
        <v>37100</v>
      </c>
      <c r="X5" s="1">
        <f t="shared" si="0"/>
        <v>37100</v>
      </c>
      <c r="Y5" s="1">
        <f t="shared" si="0"/>
        <v>37100</v>
      </c>
      <c r="Z5" s="1">
        <f>Y5*(1+Premissas!$C$27)</f>
        <v>39326</v>
      </c>
      <c r="AA5" s="1">
        <v>39326</v>
      </c>
      <c r="AB5" s="1">
        <v>39326</v>
      </c>
      <c r="AC5" s="1">
        <v>39326</v>
      </c>
      <c r="AD5" s="1">
        <v>39326</v>
      </c>
      <c r="AE5" s="1">
        <v>39326</v>
      </c>
      <c r="AF5" s="1">
        <v>39326</v>
      </c>
      <c r="AG5" s="1">
        <v>39326</v>
      </c>
      <c r="AH5" s="1">
        <v>39326</v>
      </c>
      <c r="AI5" s="1">
        <v>39326</v>
      </c>
      <c r="AJ5" s="1">
        <v>39326</v>
      </c>
      <c r="AK5" s="1">
        <v>39326</v>
      </c>
      <c r="AL5" s="1">
        <f>AK5*(1+Premissas!$C$27)</f>
        <v>41685.560000000005</v>
      </c>
      <c r="AM5" s="1">
        <f>AL5</f>
        <v>41685.560000000005</v>
      </c>
      <c r="AN5" s="1">
        <f t="shared" ref="AN5:AW5" si="1">AM5</f>
        <v>41685.560000000005</v>
      </c>
      <c r="AO5" s="1">
        <f t="shared" si="1"/>
        <v>41685.560000000005</v>
      </c>
      <c r="AP5" s="1">
        <f t="shared" si="1"/>
        <v>41685.560000000005</v>
      </c>
      <c r="AQ5" s="1">
        <f t="shared" si="1"/>
        <v>41685.560000000005</v>
      </c>
      <c r="AR5" s="1">
        <f t="shared" si="1"/>
        <v>41685.560000000005</v>
      </c>
      <c r="AS5" s="1">
        <f t="shared" si="1"/>
        <v>41685.560000000005</v>
      </c>
      <c r="AT5" s="1">
        <f t="shared" si="1"/>
        <v>41685.560000000005</v>
      </c>
      <c r="AU5" s="1">
        <f t="shared" si="1"/>
        <v>41685.560000000005</v>
      </c>
      <c r="AV5" s="1">
        <f t="shared" si="1"/>
        <v>41685.560000000005</v>
      </c>
      <c r="AW5" s="1">
        <f t="shared" si="1"/>
        <v>41685.560000000005</v>
      </c>
      <c r="AX5" s="1">
        <f>AW5*(1+Premissas!$C$27)</f>
        <v>44186.693600000006</v>
      </c>
      <c r="AY5" s="1">
        <f>AX5</f>
        <v>44186.693600000006</v>
      </c>
      <c r="AZ5" s="1">
        <f t="shared" ref="AZ5:BI5" si="2">AY5</f>
        <v>44186.693600000006</v>
      </c>
      <c r="BA5" s="1">
        <f t="shared" si="2"/>
        <v>44186.693600000006</v>
      </c>
      <c r="BB5" s="1">
        <f t="shared" si="2"/>
        <v>44186.693600000006</v>
      </c>
      <c r="BC5" s="1">
        <f t="shared" si="2"/>
        <v>44186.693600000006</v>
      </c>
      <c r="BD5" s="1">
        <f t="shared" si="2"/>
        <v>44186.693600000006</v>
      </c>
      <c r="BE5" s="1">
        <f t="shared" si="2"/>
        <v>44186.693600000006</v>
      </c>
      <c r="BF5" s="1">
        <f t="shared" si="2"/>
        <v>44186.693600000006</v>
      </c>
      <c r="BG5" s="1">
        <f t="shared" si="2"/>
        <v>44186.693600000006</v>
      </c>
      <c r="BH5" s="1">
        <f t="shared" si="2"/>
        <v>44186.693600000006</v>
      </c>
      <c r="BI5" s="1">
        <f t="shared" si="2"/>
        <v>44186.693600000006</v>
      </c>
      <c r="BJ5" s="84"/>
      <c r="BK5" s="84"/>
      <c r="BL5" s="84"/>
      <c r="BM5" s="84"/>
      <c r="BN5" s="84"/>
      <c r="BO5" s="84"/>
      <c r="BP5" s="84"/>
      <c r="BQ5" s="84"/>
      <c r="BR5" s="84"/>
      <c r="BS5" s="84"/>
      <c r="BT5" s="84"/>
      <c r="BU5" s="84"/>
      <c r="BV5" s="84"/>
      <c r="BW5" s="84"/>
      <c r="BX5" s="84"/>
      <c r="BY5" s="84"/>
      <c r="BZ5" s="84"/>
      <c r="CA5" s="84"/>
      <c r="CB5" s="84"/>
      <c r="CC5" s="84"/>
      <c r="CD5" s="84"/>
      <c r="CE5" s="84"/>
      <c r="CF5" s="84"/>
      <c r="CG5" s="84"/>
      <c r="CH5" s="6"/>
    </row>
    <row r="6" spans="1:90">
      <c r="A6" s="83" t="s">
        <v>278</v>
      </c>
      <c r="B6" s="1">
        <v>3717</v>
      </c>
      <c r="C6" s="1">
        <v>3717</v>
      </c>
      <c r="D6" s="1">
        <v>3717</v>
      </c>
      <c r="E6" s="1">
        <v>3717</v>
      </c>
      <c r="F6" s="1">
        <v>3717</v>
      </c>
      <c r="G6" s="1">
        <v>3717</v>
      </c>
      <c r="H6" s="1">
        <v>3717</v>
      </c>
      <c r="I6" s="1">
        <v>3717</v>
      </c>
      <c r="J6" s="1">
        <v>3717</v>
      </c>
      <c r="K6" s="1">
        <v>3717</v>
      </c>
      <c r="L6" s="1">
        <v>3717</v>
      </c>
      <c r="M6" s="1">
        <v>3717</v>
      </c>
      <c r="N6" s="1">
        <v>4513.5000000000009</v>
      </c>
      <c r="O6" s="1">
        <v>4513.5000000000009</v>
      </c>
      <c r="P6" s="1">
        <v>4513.5000000000009</v>
      </c>
      <c r="Q6" s="1">
        <v>4513.5000000000009</v>
      </c>
      <c r="R6" s="1">
        <v>4513.5000000000009</v>
      </c>
      <c r="S6" s="1">
        <v>4513.5000000000009</v>
      </c>
      <c r="T6" s="1">
        <v>4513.5000000000009</v>
      </c>
      <c r="U6" s="1">
        <v>4513.5000000000009</v>
      </c>
      <c r="V6" s="1">
        <v>4513.5000000000009</v>
      </c>
      <c r="W6" s="1">
        <v>4513.5000000000009</v>
      </c>
      <c r="X6" s="1">
        <v>4513.5000000000009</v>
      </c>
      <c r="Y6" s="1">
        <v>4513.5000000000009</v>
      </c>
      <c r="Z6" s="1">
        <v>4778.9999999999991</v>
      </c>
      <c r="AA6" s="1">
        <v>4778.9999999999991</v>
      </c>
      <c r="AB6" s="1">
        <v>4778.9999999999991</v>
      </c>
      <c r="AC6" s="1">
        <v>4778.9999999999991</v>
      </c>
      <c r="AD6" s="1">
        <v>4778.9999999999991</v>
      </c>
      <c r="AE6" s="1">
        <v>4778.9999999999991</v>
      </c>
      <c r="AF6" s="1">
        <v>4778.9999999999991</v>
      </c>
      <c r="AG6" s="1">
        <v>4778.9999999999991</v>
      </c>
      <c r="AH6" s="1">
        <v>4778.9999999999991</v>
      </c>
      <c r="AI6" s="1">
        <v>4778.9999999999991</v>
      </c>
      <c r="AJ6" s="1">
        <v>4778.9999999999991</v>
      </c>
      <c r="AK6" s="1">
        <v>4778.9999999999991</v>
      </c>
      <c r="AL6" s="1">
        <v>4778.9999999999991</v>
      </c>
      <c r="AM6" s="1">
        <v>4778.9999999999991</v>
      </c>
      <c r="AN6" s="1">
        <v>4778.9999999999991</v>
      </c>
      <c r="AO6" s="1">
        <v>4778.9999999999991</v>
      </c>
      <c r="AP6" s="1">
        <v>4778.9999999999991</v>
      </c>
      <c r="AQ6" s="1">
        <v>4778.9999999999991</v>
      </c>
      <c r="AR6" s="1">
        <v>4778.9999999999991</v>
      </c>
      <c r="AS6" s="1">
        <v>4778.9999999999991</v>
      </c>
      <c r="AT6" s="1">
        <v>4778.9999999999991</v>
      </c>
      <c r="AU6" s="1">
        <v>4778.9999999999991</v>
      </c>
      <c r="AV6" s="1">
        <v>4778.9999999999991</v>
      </c>
      <c r="AW6" s="1">
        <v>4778.9999999999991</v>
      </c>
      <c r="AX6" s="1">
        <v>4778.9999999999991</v>
      </c>
      <c r="AY6" s="1">
        <v>4778.9999999999991</v>
      </c>
      <c r="AZ6" s="1">
        <v>4778.9999999999991</v>
      </c>
      <c r="BA6" s="1">
        <v>4778.9999999999991</v>
      </c>
      <c r="BB6" s="1">
        <v>4778.9999999999991</v>
      </c>
      <c r="BC6" s="1">
        <v>4778.9999999999991</v>
      </c>
      <c r="BD6" s="1">
        <v>4778.9999999999991</v>
      </c>
      <c r="BE6" s="1">
        <v>4778.9999999999991</v>
      </c>
      <c r="BF6" s="1">
        <v>4778.9999999999991</v>
      </c>
      <c r="BG6" s="1">
        <v>4778.9999999999991</v>
      </c>
      <c r="BH6" s="1">
        <v>4778.9999999999991</v>
      </c>
      <c r="BI6" s="1">
        <v>4778.9999999999991</v>
      </c>
      <c r="BJ6" s="84"/>
      <c r="BK6" s="84"/>
      <c r="BL6" s="84"/>
      <c r="BM6" s="84"/>
      <c r="BN6" s="84"/>
      <c r="BO6" s="84"/>
      <c r="BP6" s="84"/>
      <c r="BQ6" s="84"/>
      <c r="BR6" s="84"/>
      <c r="BS6" s="84"/>
      <c r="BT6" s="84"/>
      <c r="BU6" s="84"/>
      <c r="BV6" s="84"/>
      <c r="BW6" s="84"/>
      <c r="BX6" s="84"/>
      <c r="BY6" s="84"/>
      <c r="BZ6" s="84"/>
      <c r="CA6" s="84"/>
      <c r="CB6" s="84"/>
      <c r="CC6" s="84"/>
      <c r="CD6" s="84"/>
      <c r="CE6" s="84"/>
      <c r="CF6" s="84"/>
      <c r="CG6" s="84"/>
      <c r="CH6" s="6"/>
    </row>
    <row r="7" spans="1:90">
      <c r="A7" s="83" t="s">
        <v>279</v>
      </c>
      <c r="B7" s="1">
        <v>1000</v>
      </c>
      <c r="C7" s="1">
        <v>1000</v>
      </c>
      <c r="D7" s="1">
        <v>1000</v>
      </c>
      <c r="E7" s="1">
        <v>1000</v>
      </c>
      <c r="F7" s="1">
        <v>1000</v>
      </c>
      <c r="G7" s="1">
        <v>1000</v>
      </c>
      <c r="H7" s="1">
        <v>1000</v>
      </c>
      <c r="I7" s="1">
        <v>1000</v>
      </c>
      <c r="J7" s="1">
        <v>1000</v>
      </c>
      <c r="K7" s="1">
        <v>1000</v>
      </c>
      <c r="L7" s="1">
        <v>1000</v>
      </c>
      <c r="M7" s="1">
        <v>1000</v>
      </c>
      <c r="N7" s="1">
        <v>1000</v>
      </c>
      <c r="O7" s="1">
        <v>1000</v>
      </c>
      <c r="P7" s="1">
        <v>1000</v>
      </c>
      <c r="Q7" s="1">
        <v>1000</v>
      </c>
      <c r="R7" s="1">
        <v>1000</v>
      </c>
      <c r="S7" s="1">
        <v>1000</v>
      </c>
      <c r="T7" s="1">
        <v>1000</v>
      </c>
      <c r="U7" s="1">
        <v>1000</v>
      </c>
      <c r="V7" s="1">
        <v>1000</v>
      </c>
      <c r="W7" s="1">
        <v>1000</v>
      </c>
      <c r="X7" s="1">
        <v>1000</v>
      </c>
      <c r="Y7" s="1">
        <v>1000</v>
      </c>
      <c r="Z7" s="1">
        <v>1000</v>
      </c>
      <c r="AA7" s="1">
        <v>1000</v>
      </c>
      <c r="AB7" s="1">
        <v>1000</v>
      </c>
      <c r="AC7" s="1">
        <v>1000</v>
      </c>
      <c r="AD7" s="1">
        <v>1000</v>
      </c>
      <c r="AE7" s="1">
        <v>1000</v>
      </c>
      <c r="AF7" s="1">
        <v>1000</v>
      </c>
      <c r="AG7" s="1">
        <v>1000</v>
      </c>
      <c r="AH7" s="1">
        <v>1000</v>
      </c>
      <c r="AI7" s="1">
        <v>1000</v>
      </c>
      <c r="AJ7" s="1">
        <v>1000</v>
      </c>
      <c r="AK7" s="1">
        <v>1000</v>
      </c>
      <c r="AL7" s="1">
        <v>1000</v>
      </c>
      <c r="AM7" s="1">
        <v>1000</v>
      </c>
      <c r="AN7" s="1">
        <v>1000</v>
      </c>
      <c r="AO7" s="1">
        <v>1000</v>
      </c>
      <c r="AP7" s="1">
        <v>1000</v>
      </c>
      <c r="AQ7" s="1">
        <v>1000</v>
      </c>
      <c r="AR7" s="1">
        <v>1000</v>
      </c>
      <c r="AS7" s="1">
        <v>1000</v>
      </c>
      <c r="AT7" s="1">
        <v>1000</v>
      </c>
      <c r="AU7" s="1">
        <v>1000</v>
      </c>
      <c r="AV7" s="1">
        <v>1000</v>
      </c>
      <c r="AW7" s="1">
        <v>1000</v>
      </c>
      <c r="AX7" s="1">
        <v>1000</v>
      </c>
      <c r="AY7" s="1">
        <v>1000</v>
      </c>
      <c r="AZ7" s="1">
        <v>1000</v>
      </c>
      <c r="BA7" s="1">
        <v>1000</v>
      </c>
      <c r="BB7" s="1">
        <v>1000</v>
      </c>
      <c r="BC7" s="1">
        <v>1000</v>
      </c>
      <c r="BD7" s="1">
        <v>1000</v>
      </c>
      <c r="BE7" s="1">
        <v>1000</v>
      </c>
      <c r="BF7" s="1">
        <v>1000</v>
      </c>
      <c r="BG7" s="1">
        <v>1000</v>
      </c>
      <c r="BH7" s="1">
        <v>1000</v>
      </c>
      <c r="BI7" s="1">
        <v>1000</v>
      </c>
      <c r="BJ7" s="84"/>
      <c r="BK7" s="84"/>
      <c r="BL7" s="84"/>
      <c r="BM7" s="84"/>
      <c r="BN7" s="84"/>
      <c r="BO7" s="84"/>
      <c r="BP7" s="84"/>
      <c r="BQ7" s="84"/>
      <c r="BR7" s="84"/>
      <c r="BS7" s="84"/>
      <c r="BT7" s="84"/>
      <c r="BU7" s="84"/>
      <c r="BV7" s="84"/>
      <c r="BW7" s="84"/>
      <c r="BX7" s="84"/>
      <c r="BY7" s="84"/>
      <c r="BZ7" s="84"/>
      <c r="CA7" s="84"/>
      <c r="CB7" s="84"/>
      <c r="CC7" s="84"/>
      <c r="CD7" s="84"/>
      <c r="CE7" s="84"/>
      <c r="CF7" s="84"/>
      <c r="CG7" s="84"/>
      <c r="CH7" s="6"/>
    </row>
    <row r="8" spans="1:90">
      <c r="A8" s="83" t="s">
        <v>267</v>
      </c>
      <c r="B8" s="1"/>
      <c r="C8" s="1"/>
      <c r="D8" s="1">
        <v>7470</v>
      </c>
      <c r="E8" s="1">
        <v>7470</v>
      </c>
      <c r="F8" s="1">
        <v>7470</v>
      </c>
      <c r="G8" s="1">
        <v>7470</v>
      </c>
      <c r="H8" s="1">
        <v>7470</v>
      </c>
      <c r="I8" s="1">
        <v>7470</v>
      </c>
      <c r="J8" s="1">
        <v>7470</v>
      </c>
      <c r="K8" s="1">
        <v>7470</v>
      </c>
      <c r="L8" s="1">
        <v>7470</v>
      </c>
      <c r="M8" s="1">
        <v>7470</v>
      </c>
      <c r="N8" s="1"/>
      <c r="O8" s="1"/>
      <c r="P8" s="1">
        <f>M8*(1+Premissas!$C$27)</f>
        <v>7918.2000000000007</v>
      </c>
      <c r="Q8" s="1">
        <f>P8</f>
        <v>7918.2000000000007</v>
      </c>
      <c r="R8" s="1">
        <f t="shared" ref="R8:Y8" si="3">Q8</f>
        <v>7918.2000000000007</v>
      </c>
      <c r="S8" s="1">
        <f t="shared" si="3"/>
        <v>7918.2000000000007</v>
      </c>
      <c r="T8" s="1">
        <f t="shared" si="3"/>
        <v>7918.2000000000007</v>
      </c>
      <c r="U8" s="1">
        <f t="shared" si="3"/>
        <v>7918.2000000000007</v>
      </c>
      <c r="V8" s="1">
        <f t="shared" si="3"/>
        <v>7918.2000000000007</v>
      </c>
      <c r="W8" s="1">
        <f t="shared" si="3"/>
        <v>7918.2000000000007</v>
      </c>
      <c r="X8" s="1">
        <f t="shared" si="3"/>
        <v>7918.2000000000007</v>
      </c>
      <c r="Y8" s="1">
        <f t="shared" si="3"/>
        <v>7918.2000000000007</v>
      </c>
      <c r="Z8" s="1"/>
      <c r="AA8" s="1">
        <f>Y8*(1+Premissas!$C$27)</f>
        <v>8393.2920000000013</v>
      </c>
      <c r="AB8" s="1">
        <f>AA8</f>
        <v>8393.2920000000013</v>
      </c>
      <c r="AC8" s="1">
        <f t="shared" ref="AC8:AK8" si="4">AB8</f>
        <v>8393.2920000000013</v>
      </c>
      <c r="AD8" s="1">
        <f t="shared" si="4"/>
        <v>8393.2920000000013</v>
      </c>
      <c r="AE8" s="1">
        <f t="shared" si="4"/>
        <v>8393.2920000000013</v>
      </c>
      <c r="AF8" s="1">
        <f t="shared" si="4"/>
        <v>8393.2920000000013</v>
      </c>
      <c r="AG8" s="1">
        <f t="shared" si="4"/>
        <v>8393.2920000000013</v>
      </c>
      <c r="AH8" s="1">
        <f t="shared" si="4"/>
        <v>8393.2920000000013</v>
      </c>
      <c r="AI8" s="1">
        <f t="shared" si="4"/>
        <v>8393.2920000000013</v>
      </c>
      <c r="AJ8" s="1">
        <f t="shared" si="4"/>
        <v>8393.2920000000013</v>
      </c>
      <c r="AK8" s="1">
        <f t="shared" si="4"/>
        <v>8393.2920000000013</v>
      </c>
      <c r="AL8" s="1"/>
      <c r="AM8" s="1"/>
      <c r="AN8" s="1">
        <f>AK8*(1+Premissas!$C$27)</f>
        <v>8896.8895200000024</v>
      </c>
      <c r="AO8" s="1">
        <f>AN8</f>
        <v>8896.8895200000024</v>
      </c>
      <c r="AP8" s="1">
        <f t="shared" ref="AP8:AW8" si="5">AO8</f>
        <v>8896.8895200000024</v>
      </c>
      <c r="AQ8" s="1">
        <f t="shared" si="5"/>
        <v>8896.8895200000024</v>
      </c>
      <c r="AR8" s="1">
        <f t="shared" si="5"/>
        <v>8896.8895200000024</v>
      </c>
      <c r="AS8" s="1">
        <f t="shared" si="5"/>
        <v>8896.8895200000024</v>
      </c>
      <c r="AT8" s="1">
        <f t="shared" si="5"/>
        <v>8896.8895200000024</v>
      </c>
      <c r="AU8" s="1">
        <f t="shared" si="5"/>
        <v>8896.8895200000024</v>
      </c>
      <c r="AV8" s="1">
        <f t="shared" si="5"/>
        <v>8896.8895200000024</v>
      </c>
      <c r="AW8" s="1">
        <f t="shared" si="5"/>
        <v>8896.8895200000024</v>
      </c>
      <c r="AX8" s="1"/>
      <c r="AY8" s="1"/>
      <c r="AZ8" s="1">
        <f>AW8*(1+Premissas!$C$27)</f>
        <v>9430.7028912000023</v>
      </c>
      <c r="BA8" s="1">
        <v>9430.7028912000023</v>
      </c>
      <c r="BB8" s="1">
        <v>9430.7028912000023</v>
      </c>
      <c r="BC8" s="1">
        <v>9430.7028912000023</v>
      </c>
      <c r="BD8" s="1">
        <v>9430.7028912000023</v>
      </c>
      <c r="BE8" s="1">
        <v>9430.7028912000023</v>
      </c>
      <c r="BF8" s="1">
        <v>9430.7028912000023</v>
      </c>
      <c r="BG8" s="1">
        <v>9430.7028912000023</v>
      </c>
      <c r="BH8" s="1">
        <v>9430.7028912000023</v>
      </c>
      <c r="BI8" s="1">
        <v>9430.7028912000023</v>
      </c>
      <c r="BJ8" s="84"/>
      <c r="BK8" s="84"/>
      <c r="BL8" s="84"/>
      <c r="BM8" s="84"/>
      <c r="BN8" s="84"/>
      <c r="BO8" s="84"/>
      <c r="BP8" s="84"/>
      <c r="BQ8" s="84"/>
      <c r="BR8" s="84"/>
      <c r="BS8" s="84"/>
      <c r="BT8" s="84"/>
      <c r="BU8" s="84"/>
      <c r="BV8" s="84"/>
      <c r="BW8" s="84"/>
      <c r="BX8" s="84"/>
      <c r="BY8" s="84"/>
      <c r="BZ8" s="84"/>
      <c r="CA8" s="84"/>
      <c r="CB8" s="84"/>
      <c r="CC8" s="84"/>
      <c r="CD8" s="84"/>
      <c r="CE8" s="84"/>
      <c r="CF8" s="84"/>
      <c r="CG8" s="84"/>
      <c r="CH8" s="6"/>
    </row>
    <row r="9" spans="1:90" s="9" customFormat="1">
      <c r="A9" s="53" t="s">
        <v>280</v>
      </c>
      <c r="B9" s="1"/>
      <c r="C9" s="1">
        <v>1000</v>
      </c>
      <c r="D9" s="1">
        <v>1000</v>
      </c>
      <c r="E9" s="1">
        <v>1000</v>
      </c>
      <c r="F9" s="1">
        <v>1000</v>
      </c>
      <c r="G9" s="1">
        <v>1000</v>
      </c>
      <c r="H9" s="1">
        <v>1000</v>
      </c>
      <c r="I9" s="1">
        <v>1000</v>
      </c>
      <c r="J9" s="1">
        <v>1000</v>
      </c>
      <c r="K9" s="1">
        <v>1000</v>
      </c>
      <c r="L9" s="1">
        <v>1000</v>
      </c>
      <c r="M9" s="1">
        <v>1000</v>
      </c>
      <c r="N9" s="1">
        <v>1000</v>
      </c>
      <c r="O9" s="1">
        <v>1000</v>
      </c>
      <c r="P9" s="1">
        <v>1000</v>
      </c>
      <c r="Q9" s="1">
        <v>1000</v>
      </c>
      <c r="R9" s="1">
        <v>1000</v>
      </c>
      <c r="S9" s="1">
        <v>1000</v>
      </c>
      <c r="T9" s="1">
        <v>1000</v>
      </c>
      <c r="U9" s="1">
        <v>1000</v>
      </c>
      <c r="V9" s="1">
        <v>1000</v>
      </c>
      <c r="W9" s="1">
        <v>1000</v>
      </c>
      <c r="X9" s="1">
        <v>1000</v>
      </c>
      <c r="Y9" s="1">
        <v>1000</v>
      </c>
      <c r="Z9" s="1">
        <v>1000</v>
      </c>
      <c r="AA9" s="1">
        <v>1000</v>
      </c>
      <c r="AB9" s="1">
        <v>1000</v>
      </c>
      <c r="AC9" s="1">
        <v>1000</v>
      </c>
      <c r="AD9" s="1">
        <v>1000</v>
      </c>
      <c r="AE9" s="1">
        <v>1000</v>
      </c>
      <c r="AF9" s="1">
        <v>1000</v>
      </c>
      <c r="AG9" s="1">
        <v>1000</v>
      </c>
      <c r="AH9" s="1">
        <v>1000</v>
      </c>
      <c r="AI9" s="1">
        <v>1000</v>
      </c>
      <c r="AJ9" s="1">
        <v>1000</v>
      </c>
      <c r="AK9" s="1">
        <v>1000</v>
      </c>
      <c r="AL9" s="1">
        <v>1000</v>
      </c>
      <c r="AM9" s="1">
        <v>1000</v>
      </c>
      <c r="AN9" s="1">
        <v>1000</v>
      </c>
      <c r="AO9" s="1">
        <v>1000</v>
      </c>
      <c r="AP9" s="1">
        <v>1000</v>
      </c>
      <c r="AQ9" s="1">
        <v>1000</v>
      </c>
      <c r="AR9" s="1">
        <v>1000</v>
      </c>
      <c r="AS9" s="1">
        <v>1000</v>
      </c>
      <c r="AT9" s="1">
        <v>1000</v>
      </c>
      <c r="AU9" s="1">
        <v>1000</v>
      </c>
      <c r="AV9" s="1">
        <v>1000</v>
      </c>
      <c r="AW9" s="1">
        <v>1000</v>
      </c>
      <c r="AX9" s="1">
        <v>1000</v>
      </c>
      <c r="AY9" s="1">
        <v>1000</v>
      </c>
      <c r="AZ9" s="1">
        <v>1000</v>
      </c>
      <c r="BA9" s="1">
        <v>1000</v>
      </c>
      <c r="BB9" s="1">
        <v>1000</v>
      </c>
      <c r="BC9" s="1">
        <v>1000</v>
      </c>
      <c r="BD9" s="1">
        <v>1000</v>
      </c>
      <c r="BE9" s="1">
        <v>1000</v>
      </c>
      <c r="BF9" s="1">
        <v>1000</v>
      </c>
      <c r="BG9" s="1">
        <v>1000</v>
      </c>
      <c r="BH9" s="1">
        <v>1000</v>
      </c>
      <c r="BI9" s="1">
        <v>1000</v>
      </c>
      <c r="BJ9" s="84"/>
      <c r="BK9" s="84"/>
      <c r="BL9" s="84"/>
      <c r="BM9" s="84"/>
      <c r="BN9" s="84"/>
      <c r="BO9" s="84"/>
      <c r="BP9" s="84"/>
      <c r="BQ9" s="84"/>
      <c r="BR9" s="84"/>
      <c r="BS9" s="84"/>
      <c r="BT9" s="84"/>
      <c r="BU9" s="84"/>
      <c r="BV9" s="84"/>
      <c r="BW9" s="84"/>
      <c r="BX9" s="84"/>
      <c r="BY9" s="84"/>
      <c r="BZ9" s="84"/>
      <c r="CA9" s="84"/>
      <c r="CB9" s="84"/>
      <c r="CC9" s="84"/>
      <c r="CD9" s="84"/>
      <c r="CE9" s="84"/>
      <c r="CF9" s="84"/>
      <c r="CG9" s="84"/>
      <c r="CH9" s="84"/>
      <c r="CI9" s="84"/>
      <c r="CJ9" s="84"/>
      <c r="CK9" s="6"/>
      <c r="CL9" s="8"/>
    </row>
    <row r="10" spans="1:90" s="9" customFormat="1">
      <c r="A10" s="53" t="s">
        <v>281</v>
      </c>
      <c r="B10" s="1">
        <v>6000</v>
      </c>
      <c r="C10" s="1">
        <v>6000</v>
      </c>
      <c r="D10" s="1">
        <v>6000</v>
      </c>
      <c r="E10" s="1">
        <v>6000</v>
      </c>
      <c r="F10" s="1">
        <v>6000</v>
      </c>
      <c r="G10" s="1">
        <v>6000</v>
      </c>
      <c r="H10" s="1">
        <v>6000</v>
      </c>
      <c r="I10" s="1">
        <v>6000</v>
      </c>
      <c r="J10" s="1">
        <v>6000</v>
      </c>
      <c r="K10" s="1">
        <v>6000</v>
      </c>
      <c r="L10" s="1">
        <v>6000</v>
      </c>
      <c r="M10" s="1">
        <v>6000</v>
      </c>
      <c r="N10" s="1">
        <v>6000</v>
      </c>
      <c r="O10" s="1">
        <v>6000</v>
      </c>
      <c r="P10" s="1">
        <v>6000</v>
      </c>
      <c r="Q10" s="1">
        <v>6000</v>
      </c>
      <c r="R10" s="1">
        <v>6000</v>
      </c>
      <c r="S10" s="1">
        <v>6000</v>
      </c>
      <c r="T10" s="1">
        <v>6000</v>
      </c>
      <c r="U10" s="1">
        <v>6000</v>
      </c>
      <c r="V10" s="1">
        <v>6000</v>
      </c>
      <c r="W10" s="1">
        <v>6000</v>
      </c>
      <c r="X10" s="1">
        <v>6000</v>
      </c>
      <c r="Y10" s="1">
        <v>6000</v>
      </c>
      <c r="Z10" s="1">
        <v>6000</v>
      </c>
      <c r="AA10" s="1">
        <v>6000</v>
      </c>
      <c r="AB10" s="1">
        <v>6000</v>
      </c>
      <c r="AC10" s="1">
        <v>6000</v>
      </c>
      <c r="AD10" s="1">
        <v>6000</v>
      </c>
      <c r="AE10" s="1">
        <v>6000</v>
      </c>
      <c r="AF10" s="1">
        <v>6000</v>
      </c>
      <c r="AG10" s="1">
        <v>6000</v>
      </c>
      <c r="AH10" s="1">
        <v>6000</v>
      </c>
      <c r="AI10" s="1">
        <v>6000</v>
      </c>
      <c r="AJ10" s="1">
        <v>6000</v>
      </c>
      <c r="AK10" s="1">
        <v>6000</v>
      </c>
      <c r="AL10" s="1">
        <v>6000</v>
      </c>
      <c r="AM10" s="1">
        <v>6000</v>
      </c>
      <c r="AN10" s="1">
        <v>6000</v>
      </c>
      <c r="AO10" s="1">
        <v>6000</v>
      </c>
      <c r="AP10" s="1">
        <v>6000</v>
      </c>
      <c r="AQ10" s="1">
        <v>6000</v>
      </c>
      <c r="AR10" s="1">
        <v>6000</v>
      </c>
      <c r="AS10" s="1">
        <v>6000</v>
      </c>
      <c r="AT10" s="1">
        <v>6000</v>
      </c>
      <c r="AU10" s="1">
        <v>6000</v>
      </c>
      <c r="AV10" s="1">
        <v>6000</v>
      </c>
      <c r="AW10" s="1">
        <v>6000</v>
      </c>
      <c r="AX10" s="1">
        <v>6000</v>
      </c>
      <c r="AY10" s="1">
        <v>6000</v>
      </c>
      <c r="AZ10" s="1">
        <v>6000</v>
      </c>
      <c r="BA10" s="1">
        <v>6000</v>
      </c>
      <c r="BB10" s="1">
        <v>6000</v>
      </c>
      <c r="BC10" s="1">
        <v>6000</v>
      </c>
      <c r="BD10" s="1">
        <v>6000</v>
      </c>
      <c r="BE10" s="1">
        <v>6000</v>
      </c>
      <c r="BF10" s="1">
        <v>6000</v>
      </c>
      <c r="BG10" s="1">
        <v>6000</v>
      </c>
      <c r="BH10" s="1">
        <v>6000</v>
      </c>
      <c r="BI10" s="1">
        <v>6000</v>
      </c>
      <c r="BJ10" s="84"/>
      <c r="BK10" s="84"/>
      <c r="BL10" s="84"/>
      <c r="BM10" s="84"/>
      <c r="BN10" s="84"/>
      <c r="BO10" s="84"/>
      <c r="BP10" s="84"/>
      <c r="BQ10" s="84"/>
      <c r="BR10" s="84"/>
      <c r="BS10" s="84"/>
      <c r="BT10" s="84"/>
      <c r="BU10" s="84"/>
      <c r="BV10" s="84"/>
      <c r="BW10" s="84"/>
      <c r="BX10" s="84"/>
      <c r="BY10" s="84"/>
      <c r="BZ10" s="84"/>
      <c r="CA10" s="84"/>
      <c r="CB10" s="84"/>
      <c r="CC10" s="84"/>
      <c r="CD10" s="84"/>
      <c r="CE10" s="84"/>
      <c r="CF10" s="84"/>
      <c r="CG10" s="84"/>
      <c r="CH10" s="84"/>
      <c r="CI10" s="84"/>
      <c r="CJ10" s="84"/>
      <c r="CK10" s="6"/>
      <c r="CL10" s="8"/>
    </row>
    <row r="11" spans="1:90" s="9" customFormat="1">
      <c r="A11" s="53" t="s">
        <v>282</v>
      </c>
      <c r="B11" s="1">
        <v>300</v>
      </c>
      <c r="C11" s="1">
        <v>300</v>
      </c>
      <c r="D11" s="1">
        <v>300</v>
      </c>
      <c r="E11" s="1">
        <v>300</v>
      </c>
      <c r="F11" s="1">
        <v>300</v>
      </c>
      <c r="G11" s="1">
        <v>300</v>
      </c>
      <c r="H11" s="1">
        <v>300</v>
      </c>
      <c r="I11" s="1">
        <v>300</v>
      </c>
      <c r="J11" s="1">
        <v>300</v>
      </c>
      <c r="K11" s="1">
        <v>300</v>
      </c>
      <c r="L11" s="1">
        <v>300</v>
      </c>
      <c r="M11" s="1">
        <v>300</v>
      </c>
      <c r="N11" s="1">
        <v>300</v>
      </c>
      <c r="O11" s="1">
        <v>300</v>
      </c>
      <c r="P11" s="1">
        <v>300</v>
      </c>
      <c r="Q11" s="1">
        <v>300</v>
      </c>
      <c r="R11" s="1">
        <v>300</v>
      </c>
      <c r="S11" s="1">
        <v>300</v>
      </c>
      <c r="T11" s="1">
        <v>300</v>
      </c>
      <c r="U11" s="1">
        <v>300</v>
      </c>
      <c r="V11" s="1">
        <v>300</v>
      </c>
      <c r="W11" s="1">
        <v>300</v>
      </c>
      <c r="X11" s="1">
        <v>300</v>
      </c>
      <c r="Y11" s="1">
        <v>300</v>
      </c>
      <c r="Z11" s="1">
        <v>300</v>
      </c>
      <c r="AA11" s="1">
        <v>300</v>
      </c>
      <c r="AB11" s="1">
        <v>300</v>
      </c>
      <c r="AC11" s="1">
        <v>300</v>
      </c>
      <c r="AD11" s="1">
        <v>300</v>
      </c>
      <c r="AE11" s="1">
        <v>300</v>
      </c>
      <c r="AF11" s="1">
        <v>300</v>
      </c>
      <c r="AG11" s="1">
        <v>300</v>
      </c>
      <c r="AH11" s="1">
        <v>300</v>
      </c>
      <c r="AI11" s="1">
        <v>300</v>
      </c>
      <c r="AJ11" s="1">
        <v>300</v>
      </c>
      <c r="AK11" s="1">
        <v>300</v>
      </c>
      <c r="AL11" s="1">
        <v>300</v>
      </c>
      <c r="AM11" s="1">
        <v>300</v>
      </c>
      <c r="AN11" s="1">
        <v>300</v>
      </c>
      <c r="AO11" s="1">
        <v>300</v>
      </c>
      <c r="AP11" s="1">
        <v>300</v>
      </c>
      <c r="AQ11" s="1">
        <v>300</v>
      </c>
      <c r="AR11" s="1">
        <v>300</v>
      </c>
      <c r="AS11" s="1">
        <v>300</v>
      </c>
      <c r="AT11" s="1">
        <v>300</v>
      </c>
      <c r="AU11" s="1">
        <v>300</v>
      </c>
      <c r="AV11" s="1">
        <v>300</v>
      </c>
      <c r="AW11" s="1">
        <v>300</v>
      </c>
      <c r="AX11" s="1">
        <v>300</v>
      </c>
      <c r="AY11" s="1">
        <v>300</v>
      </c>
      <c r="AZ11" s="1">
        <v>300</v>
      </c>
      <c r="BA11" s="1">
        <v>300</v>
      </c>
      <c r="BB11" s="1">
        <v>300</v>
      </c>
      <c r="BC11" s="1">
        <v>300</v>
      </c>
      <c r="BD11" s="1">
        <v>300</v>
      </c>
      <c r="BE11" s="1">
        <v>300</v>
      </c>
      <c r="BF11" s="1">
        <v>300</v>
      </c>
      <c r="BG11" s="1">
        <v>300</v>
      </c>
      <c r="BH11" s="1">
        <v>300</v>
      </c>
      <c r="BI11" s="1">
        <v>300</v>
      </c>
      <c r="BJ11" s="84"/>
      <c r="BK11" s="84"/>
      <c r="BL11" s="84"/>
      <c r="BM11" s="84"/>
      <c r="BN11" s="84"/>
      <c r="BO11" s="84"/>
      <c r="BP11" s="84"/>
      <c r="BQ11" s="84"/>
      <c r="BR11" s="84"/>
      <c r="BS11" s="84"/>
      <c r="BT11" s="84"/>
      <c r="BU11" s="84"/>
      <c r="BV11" s="84"/>
      <c r="BW11" s="84"/>
      <c r="BX11" s="84"/>
      <c r="BY11" s="84"/>
      <c r="BZ11" s="84"/>
      <c r="CA11" s="84"/>
      <c r="CB11" s="84"/>
      <c r="CC11" s="84"/>
      <c r="CD11" s="84"/>
      <c r="CE11" s="84"/>
      <c r="CF11" s="84"/>
      <c r="CG11" s="84"/>
      <c r="CH11" s="84"/>
      <c r="CI11" s="84"/>
      <c r="CJ11" s="84"/>
      <c r="CK11" s="6"/>
      <c r="CL11" s="8"/>
    </row>
    <row r="12" spans="1:90" s="9" customFormat="1">
      <c r="A12" s="53" t="s">
        <v>283</v>
      </c>
      <c r="B12" s="1">
        <v>70</v>
      </c>
      <c r="C12" s="1">
        <v>70</v>
      </c>
      <c r="D12" s="1">
        <v>70</v>
      </c>
      <c r="E12" s="1">
        <v>70</v>
      </c>
      <c r="F12" s="1">
        <v>70</v>
      </c>
      <c r="G12" s="1">
        <v>70</v>
      </c>
      <c r="H12" s="1">
        <v>70</v>
      </c>
      <c r="I12" s="1">
        <v>70</v>
      </c>
      <c r="J12" s="1">
        <v>70</v>
      </c>
      <c r="K12" s="1">
        <v>70</v>
      </c>
      <c r="L12" s="1">
        <v>70</v>
      </c>
      <c r="M12" s="1">
        <v>70</v>
      </c>
      <c r="N12" s="1">
        <v>70</v>
      </c>
      <c r="O12" s="1">
        <v>70</v>
      </c>
      <c r="P12" s="1">
        <v>70</v>
      </c>
      <c r="Q12" s="1">
        <v>70</v>
      </c>
      <c r="R12" s="1">
        <v>70</v>
      </c>
      <c r="S12" s="1">
        <v>70</v>
      </c>
      <c r="T12" s="1">
        <v>70</v>
      </c>
      <c r="U12" s="1">
        <v>70</v>
      </c>
      <c r="V12" s="1">
        <v>70</v>
      </c>
      <c r="W12" s="1">
        <v>70</v>
      </c>
      <c r="X12" s="1">
        <v>70</v>
      </c>
      <c r="Y12" s="1">
        <v>70</v>
      </c>
      <c r="Z12" s="1">
        <v>70</v>
      </c>
      <c r="AA12" s="1">
        <v>70</v>
      </c>
      <c r="AB12" s="1">
        <v>70</v>
      </c>
      <c r="AC12" s="1">
        <v>70</v>
      </c>
      <c r="AD12" s="1">
        <v>70</v>
      </c>
      <c r="AE12" s="1">
        <v>70</v>
      </c>
      <c r="AF12" s="1">
        <v>70</v>
      </c>
      <c r="AG12" s="1">
        <v>70</v>
      </c>
      <c r="AH12" s="1">
        <v>70</v>
      </c>
      <c r="AI12" s="1">
        <v>70</v>
      </c>
      <c r="AJ12" s="1">
        <v>70</v>
      </c>
      <c r="AK12" s="1">
        <v>70</v>
      </c>
      <c r="AL12" s="1">
        <v>70</v>
      </c>
      <c r="AM12" s="1">
        <v>70</v>
      </c>
      <c r="AN12" s="1">
        <v>70</v>
      </c>
      <c r="AO12" s="1">
        <v>70</v>
      </c>
      <c r="AP12" s="1">
        <v>70</v>
      </c>
      <c r="AQ12" s="1">
        <v>70</v>
      </c>
      <c r="AR12" s="1">
        <v>70</v>
      </c>
      <c r="AS12" s="1">
        <v>70</v>
      </c>
      <c r="AT12" s="1">
        <v>70</v>
      </c>
      <c r="AU12" s="1">
        <v>70</v>
      </c>
      <c r="AV12" s="1">
        <v>70</v>
      </c>
      <c r="AW12" s="1">
        <v>70</v>
      </c>
      <c r="AX12" s="1">
        <v>70</v>
      </c>
      <c r="AY12" s="1">
        <v>70</v>
      </c>
      <c r="AZ12" s="1">
        <v>70</v>
      </c>
      <c r="BA12" s="1">
        <v>70</v>
      </c>
      <c r="BB12" s="1">
        <v>70</v>
      </c>
      <c r="BC12" s="1">
        <v>70</v>
      </c>
      <c r="BD12" s="1">
        <v>70</v>
      </c>
      <c r="BE12" s="1">
        <v>70</v>
      </c>
      <c r="BF12" s="1">
        <v>70</v>
      </c>
      <c r="BG12" s="1">
        <v>70</v>
      </c>
      <c r="BH12" s="1">
        <v>70</v>
      </c>
      <c r="BI12" s="1">
        <v>70</v>
      </c>
      <c r="BJ12" s="84"/>
      <c r="BK12" s="84"/>
      <c r="BL12" s="84"/>
      <c r="BM12" s="84"/>
      <c r="BN12" s="84"/>
      <c r="BO12" s="84"/>
      <c r="BP12" s="84"/>
      <c r="BQ12" s="84"/>
      <c r="BR12" s="84"/>
      <c r="BS12" s="84"/>
      <c r="BT12" s="84"/>
      <c r="BU12" s="84"/>
      <c r="BV12" s="84"/>
      <c r="BW12" s="84"/>
      <c r="BX12" s="84"/>
      <c r="BY12" s="84"/>
      <c r="BZ12" s="84"/>
      <c r="CA12" s="84"/>
      <c r="CB12" s="84"/>
      <c r="CC12" s="84"/>
      <c r="CD12" s="84"/>
      <c r="CE12" s="84"/>
      <c r="CF12" s="84"/>
      <c r="CG12" s="84"/>
      <c r="CH12" s="84"/>
      <c r="CI12" s="84"/>
      <c r="CJ12" s="84"/>
      <c r="CK12" s="6"/>
      <c r="CL12" s="8"/>
    </row>
    <row r="13" spans="1:90" s="9" customFormat="1">
      <c r="A13" s="53" t="s">
        <v>284</v>
      </c>
      <c r="B13" s="1">
        <v>100</v>
      </c>
      <c r="C13" s="1">
        <v>100</v>
      </c>
      <c r="D13" s="1">
        <v>100</v>
      </c>
      <c r="E13" s="1">
        <v>100</v>
      </c>
      <c r="F13" s="1">
        <v>100</v>
      </c>
      <c r="G13" s="1">
        <v>100</v>
      </c>
      <c r="H13" s="1">
        <v>100</v>
      </c>
      <c r="I13" s="1">
        <v>100</v>
      </c>
      <c r="J13" s="1">
        <v>100</v>
      </c>
      <c r="K13" s="1">
        <v>100</v>
      </c>
      <c r="L13" s="1">
        <v>100</v>
      </c>
      <c r="M13" s="1">
        <v>100</v>
      </c>
      <c r="N13" s="1">
        <v>100</v>
      </c>
      <c r="O13" s="1">
        <v>100</v>
      </c>
      <c r="P13" s="1">
        <v>100</v>
      </c>
      <c r="Q13" s="1">
        <v>100</v>
      </c>
      <c r="R13" s="1">
        <v>100</v>
      </c>
      <c r="S13" s="1">
        <v>100</v>
      </c>
      <c r="T13" s="1">
        <v>100</v>
      </c>
      <c r="U13" s="1">
        <v>100</v>
      </c>
      <c r="V13" s="1">
        <v>100</v>
      </c>
      <c r="W13" s="1">
        <v>100</v>
      </c>
      <c r="X13" s="1">
        <v>100</v>
      </c>
      <c r="Y13" s="1">
        <v>100</v>
      </c>
      <c r="Z13" s="1">
        <v>100</v>
      </c>
      <c r="AA13" s="1">
        <v>100</v>
      </c>
      <c r="AB13" s="1">
        <v>100</v>
      </c>
      <c r="AC13" s="1">
        <v>100</v>
      </c>
      <c r="AD13" s="1">
        <v>100</v>
      </c>
      <c r="AE13" s="1">
        <v>100</v>
      </c>
      <c r="AF13" s="1">
        <v>100</v>
      </c>
      <c r="AG13" s="1">
        <v>100</v>
      </c>
      <c r="AH13" s="1">
        <v>100</v>
      </c>
      <c r="AI13" s="1">
        <v>100</v>
      </c>
      <c r="AJ13" s="1">
        <v>100</v>
      </c>
      <c r="AK13" s="1">
        <v>100</v>
      </c>
      <c r="AL13" s="1">
        <v>100</v>
      </c>
      <c r="AM13" s="1">
        <v>100</v>
      </c>
      <c r="AN13" s="1">
        <v>100</v>
      </c>
      <c r="AO13" s="1">
        <v>100</v>
      </c>
      <c r="AP13" s="1">
        <v>100</v>
      </c>
      <c r="AQ13" s="1">
        <v>100</v>
      </c>
      <c r="AR13" s="1">
        <v>100</v>
      </c>
      <c r="AS13" s="1">
        <v>100</v>
      </c>
      <c r="AT13" s="1">
        <v>100</v>
      </c>
      <c r="AU13" s="1">
        <v>100</v>
      </c>
      <c r="AV13" s="1">
        <v>100</v>
      </c>
      <c r="AW13" s="1">
        <v>100</v>
      </c>
      <c r="AX13" s="1">
        <v>100</v>
      </c>
      <c r="AY13" s="1">
        <v>100</v>
      </c>
      <c r="AZ13" s="1">
        <v>100</v>
      </c>
      <c r="BA13" s="1">
        <v>100</v>
      </c>
      <c r="BB13" s="1">
        <v>100</v>
      </c>
      <c r="BC13" s="1">
        <v>100</v>
      </c>
      <c r="BD13" s="1">
        <v>100</v>
      </c>
      <c r="BE13" s="1">
        <v>100</v>
      </c>
      <c r="BF13" s="1">
        <v>100</v>
      </c>
      <c r="BG13" s="1">
        <v>100</v>
      </c>
      <c r="BH13" s="1">
        <v>100</v>
      </c>
      <c r="BI13" s="1">
        <v>100</v>
      </c>
      <c r="BJ13" s="84"/>
      <c r="BK13" s="84"/>
      <c r="BL13" s="84"/>
      <c r="BM13" s="84"/>
      <c r="BN13" s="84"/>
      <c r="BO13" s="84"/>
      <c r="BP13" s="84"/>
      <c r="BQ13" s="84"/>
      <c r="BR13" s="84"/>
      <c r="BS13" s="84"/>
      <c r="BT13" s="84"/>
      <c r="BU13" s="84"/>
      <c r="BV13" s="84"/>
      <c r="BW13" s="84"/>
      <c r="BX13" s="84"/>
      <c r="BY13" s="84"/>
      <c r="BZ13" s="84"/>
      <c r="CA13" s="84"/>
      <c r="CB13" s="84"/>
      <c r="CC13" s="84"/>
      <c r="CD13" s="84"/>
      <c r="CE13" s="84"/>
      <c r="CF13" s="84"/>
      <c r="CG13" s="84"/>
      <c r="CH13" s="84"/>
      <c r="CI13" s="84"/>
      <c r="CJ13" s="84"/>
      <c r="CK13" s="6"/>
      <c r="CL13" s="8"/>
    </row>
    <row r="14" spans="1:90" s="10" customFormat="1">
      <c r="A14" s="83" t="s">
        <v>269</v>
      </c>
      <c r="B14" s="1">
        <v>600</v>
      </c>
      <c r="C14" s="1">
        <v>600</v>
      </c>
      <c r="D14" s="1">
        <v>600</v>
      </c>
      <c r="E14" s="1">
        <v>600</v>
      </c>
      <c r="F14" s="1">
        <v>600</v>
      </c>
      <c r="G14" s="1">
        <v>600</v>
      </c>
      <c r="H14" s="1">
        <v>600</v>
      </c>
      <c r="I14" s="1">
        <v>600</v>
      </c>
      <c r="J14" s="1">
        <v>600</v>
      </c>
      <c r="K14" s="1">
        <v>600</v>
      </c>
      <c r="L14" s="1">
        <v>600</v>
      </c>
      <c r="M14" s="1">
        <v>600</v>
      </c>
      <c r="N14" s="1">
        <v>600</v>
      </c>
      <c r="O14" s="1">
        <v>600</v>
      </c>
      <c r="P14" s="1">
        <v>600</v>
      </c>
      <c r="Q14" s="1">
        <v>600</v>
      </c>
      <c r="R14" s="1">
        <v>600</v>
      </c>
      <c r="S14" s="1">
        <v>600</v>
      </c>
      <c r="T14" s="1">
        <v>600</v>
      </c>
      <c r="U14" s="1">
        <v>600</v>
      </c>
      <c r="V14" s="1">
        <v>600</v>
      </c>
      <c r="W14" s="1">
        <v>600</v>
      </c>
      <c r="X14" s="1">
        <v>600</v>
      </c>
      <c r="Y14" s="1">
        <v>600</v>
      </c>
      <c r="Z14" s="1">
        <v>600</v>
      </c>
      <c r="AA14" s="1">
        <v>600</v>
      </c>
      <c r="AB14" s="1">
        <v>600</v>
      </c>
      <c r="AC14" s="1">
        <v>600</v>
      </c>
      <c r="AD14" s="1">
        <v>600</v>
      </c>
      <c r="AE14" s="1">
        <v>600</v>
      </c>
      <c r="AF14" s="1">
        <v>600</v>
      </c>
      <c r="AG14" s="1">
        <v>600</v>
      </c>
      <c r="AH14" s="1">
        <v>600</v>
      </c>
      <c r="AI14" s="1">
        <v>600</v>
      </c>
      <c r="AJ14" s="1">
        <v>600</v>
      </c>
      <c r="AK14" s="1">
        <v>600</v>
      </c>
      <c r="AL14" s="1">
        <v>600</v>
      </c>
      <c r="AM14" s="1">
        <v>600</v>
      </c>
      <c r="AN14" s="1">
        <v>600</v>
      </c>
      <c r="AO14" s="1">
        <v>600</v>
      </c>
      <c r="AP14" s="1">
        <v>600</v>
      </c>
      <c r="AQ14" s="1">
        <v>600</v>
      </c>
      <c r="AR14" s="1">
        <v>600</v>
      </c>
      <c r="AS14" s="1">
        <v>600</v>
      </c>
      <c r="AT14" s="1">
        <v>600</v>
      </c>
      <c r="AU14" s="1">
        <v>600</v>
      </c>
      <c r="AV14" s="1">
        <v>600</v>
      </c>
      <c r="AW14" s="1">
        <v>600</v>
      </c>
      <c r="AX14" s="1">
        <v>600</v>
      </c>
      <c r="AY14" s="1">
        <v>600</v>
      </c>
      <c r="AZ14" s="1">
        <v>600</v>
      </c>
      <c r="BA14" s="1">
        <v>600</v>
      </c>
      <c r="BB14" s="1">
        <v>600</v>
      </c>
      <c r="BC14" s="1">
        <v>600</v>
      </c>
      <c r="BD14" s="1">
        <v>600</v>
      </c>
      <c r="BE14" s="1">
        <v>600</v>
      </c>
      <c r="BF14" s="1">
        <v>600</v>
      </c>
      <c r="BG14" s="1">
        <v>600</v>
      </c>
      <c r="BH14" s="1">
        <v>600</v>
      </c>
      <c r="BI14" s="1">
        <v>600</v>
      </c>
      <c r="BJ14" s="84"/>
      <c r="BK14" s="84"/>
      <c r="BL14" s="84"/>
      <c r="BM14" s="84"/>
      <c r="BN14" s="84"/>
      <c r="BO14" s="84"/>
      <c r="BP14" s="84"/>
      <c r="BQ14" s="84"/>
      <c r="BR14" s="84"/>
      <c r="BS14" s="84"/>
      <c r="BT14" s="84"/>
      <c r="BU14" s="84"/>
      <c r="BV14" s="84"/>
      <c r="BW14" s="84"/>
      <c r="BX14" s="84"/>
      <c r="BY14" s="84"/>
      <c r="BZ14" s="84"/>
      <c r="CA14" s="84"/>
      <c r="CB14" s="84"/>
      <c r="CC14" s="84"/>
      <c r="CD14" s="84"/>
      <c r="CE14" s="84"/>
      <c r="CF14" s="84"/>
      <c r="CG14" s="84"/>
      <c r="CH14" s="84"/>
      <c r="CI14" s="84"/>
      <c r="CJ14" s="84"/>
      <c r="CK14" s="6"/>
    </row>
    <row r="15" spans="1:90">
      <c r="A15" s="83" t="s">
        <v>285</v>
      </c>
      <c r="B15" s="1">
        <v>500</v>
      </c>
      <c r="C15" s="1">
        <v>500</v>
      </c>
      <c r="D15" s="1">
        <v>500</v>
      </c>
      <c r="E15" s="1">
        <v>500</v>
      </c>
      <c r="F15" s="1">
        <v>500</v>
      </c>
      <c r="G15" s="1">
        <v>500</v>
      </c>
      <c r="H15" s="1">
        <v>500</v>
      </c>
      <c r="I15" s="1">
        <v>500</v>
      </c>
      <c r="J15" s="1">
        <v>500</v>
      </c>
      <c r="K15" s="1">
        <v>500</v>
      </c>
      <c r="L15" s="1">
        <v>500</v>
      </c>
      <c r="M15" s="1">
        <v>500</v>
      </c>
      <c r="N15" s="1">
        <v>500</v>
      </c>
      <c r="O15" s="1">
        <v>500</v>
      </c>
      <c r="P15" s="1">
        <v>500</v>
      </c>
      <c r="Q15" s="1">
        <v>500</v>
      </c>
      <c r="R15" s="1">
        <v>500</v>
      </c>
      <c r="S15" s="1">
        <v>500</v>
      </c>
      <c r="T15" s="1">
        <v>500</v>
      </c>
      <c r="U15" s="1">
        <v>500</v>
      </c>
      <c r="V15" s="1">
        <v>500</v>
      </c>
      <c r="W15" s="1">
        <v>500</v>
      </c>
      <c r="X15" s="1">
        <v>500</v>
      </c>
      <c r="Y15" s="1">
        <v>500</v>
      </c>
      <c r="Z15" s="1">
        <v>500</v>
      </c>
      <c r="AA15" s="1">
        <v>500</v>
      </c>
      <c r="AB15" s="1">
        <v>500</v>
      </c>
      <c r="AC15" s="1">
        <v>500</v>
      </c>
      <c r="AD15" s="1">
        <v>500</v>
      </c>
      <c r="AE15" s="1">
        <v>500</v>
      </c>
      <c r="AF15" s="1">
        <v>500</v>
      </c>
      <c r="AG15" s="1">
        <v>500</v>
      </c>
      <c r="AH15" s="1">
        <v>500</v>
      </c>
      <c r="AI15" s="1">
        <v>500</v>
      </c>
      <c r="AJ15" s="1">
        <v>500</v>
      </c>
      <c r="AK15" s="1">
        <v>500</v>
      </c>
      <c r="AL15" s="1">
        <v>500</v>
      </c>
      <c r="AM15" s="1">
        <v>500</v>
      </c>
      <c r="AN15" s="1">
        <v>500</v>
      </c>
      <c r="AO15" s="1">
        <v>500</v>
      </c>
      <c r="AP15" s="1">
        <v>500</v>
      </c>
      <c r="AQ15" s="1">
        <v>500</v>
      </c>
      <c r="AR15" s="1">
        <v>500</v>
      </c>
      <c r="AS15" s="1">
        <v>500</v>
      </c>
      <c r="AT15" s="1">
        <v>500</v>
      </c>
      <c r="AU15" s="1">
        <v>500</v>
      </c>
      <c r="AV15" s="1">
        <v>500</v>
      </c>
      <c r="AW15" s="1">
        <v>500</v>
      </c>
      <c r="AX15" s="1">
        <v>500</v>
      </c>
      <c r="AY15" s="1">
        <v>500</v>
      </c>
      <c r="AZ15" s="1">
        <v>500</v>
      </c>
      <c r="BA15" s="1">
        <v>500</v>
      </c>
      <c r="BB15" s="1">
        <v>500</v>
      </c>
      <c r="BC15" s="1">
        <v>500</v>
      </c>
      <c r="BD15" s="1">
        <v>500</v>
      </c>
      <c r="BE15" s="1">
        <v>500</v>
      </c>
      <c r="BF15" s="1">
        <v>500</v>
      </c>
      <c r="BG15" s="1">
        <v>500</v>
      </c>
      <c r="BH15" s="1">
        <v>500</v>
      </c>
      <c r="BI15" s="1">
        <v>500</v>
      </c>
      <c r="BJ15" s="84"/>
      <c r="BK15" s="84"/>
      <c r="BL15" s="84"/>
      <c r="BM15" s="84"/>
      <c r="BN15" s="84"/>
      <c r="BO15" s="84"/>
      <c r="BP15" s="84"/>
      <c r="BQ15" s="84"/>
      <c r="BR15" s="84"/>
      <c r="BS15" s="84"/>
      <c r="BT15" s="84"/>
      <c r="BU15" s="84"/>
      <c r="BV15" s="84"/>
      <c r="BW15" s="84"/>
      <c r="BX15" s="84"/>
      <c r="BY15" s="84"/>
      <c r="BZ15" s="84"/>
      <c r="CA15" s="84"/>
      <c r="CB15" s="84"/>
      <c r="CC15" s="84"/>
      <c r="CD15" s="84"/>
      <c r="CE15" s="84"/>
      <c r="CF15" s="84"/>
      <c r="CG15" s="84"/>
      <c r="CH15" s="6"/>
    </row>
    <row r="16" spans="1:90" s="10" customFormat="1">
      <c r="A16" s="53" t="s">
        <v>286</v>
      </c>
      <c r="B16" s="1">
        <v>1000</v>
      </c>
      <c r="C16" s="1">
        <v>1000</v>
      </c>
      <c r="D16" s="1">
        <v>1000</v>
      </c>
      <c r="E16" s="1">
        <v>1000</v>
      </c>
      <c r="F16" s="1">
        <v>1000</v>
      </c>
      <c r="G16" s="1">
        <v>1000</v>
      </c>
      <c r="H16" s="1">
        <v>1000</v>
      </c>
      <c r="I16" s="1">
        <v>1000</v>
      </c>
      <c r="J16" s="1">
        <v>1000</v>
      </c>
      <c r="K16" s="1">
        <v>1000</v>
      </c>
      <c r="L16" s="1">
        <v>1000</v>
      </c>
      <c r="M16" s="1">
        <v>1000</v>
      </c>
      <c r="N16" s="1">
        <v>1000</v>
      </c>
      <c r="O16" s="1">
        <v>1000</v>
      </c>
      <c r="P16" s="1">
        <v>1000</v>
      </c>
      <c r="Q16" s="1">
        <v>1000</v>
      </c>
      <c r="R16" s="1">
        <v>1000</v>
      </c>
      <c r="S16" s="1">
        <v>1000</v>
      </c>
      <c r="T16" s="1">
        <v>1000</v>
      </c>
      <c r="U16" s="1">
        <v>1000</v>
      </c>
      <c r="V16" s="1">
        <v>1000</v>
      </c>
      <c r="W16" s="1">
        <v>1000</v>
      </c>
      <c r="X16" s="1">
        <v>1000</v>
      </c>
      <c r="Y16" s="1">
        <v>1000</v>
      </c>
      <c r="Z16" s="1">
        <v>1000</v>
      </c>
      <c r="AA16" s="1">
        <v>1000</v>
      </c>
      <c r="AB16" s="1">
        <v>1000</v>
      </c>
      <c r="AC16" s="1">
        <v>1000</v>
      </c>
      <c r="AD16" s="1">
        <v>1000</v>
      </c>
      <c r="AE16" s="1">
        <v>1000</v>
      </c>
      <c r="AF16" s="1">
        <v>1000</v>
      </c>
      <c r="AG16" s="1">
        <v>1000</v>
      </c>
      <c r="AH16" s="1">
        <v>1000</v>
      </c>
      <c r="AI16" s="1">
        <v>1000</v>
      </c>
      <c r="AJ16" s="1">
        <v>1000</v>
      </c>
      <c r="AK16" s="1">
        <v>1000</v>
      </c>
      <c r="AL16" s="1">
        <v>1000</v>
      </c>
      <c r="AM16" s="1">
        <v>1000</v>
      </c>
      <c r="AN16" s="1">
        <v>1000</v>
      </c>
      <c r="AO16" s="1">
        <v>1000</v>
      </c>
      <c r="AP16" s="1">
        <v>1000</v>
      </c>
      <c r="AQ16" s="1">
        <v>1000</v>
      </c>
      <c r="AR16" s="1">
        <v>1000</v>
      </c>
      <c r="AS16" s="1">
        <v>1000</v>
      </c>
      <c r="AT16" s="1">
        <v>1000</v>
      </c>
      <c r="AU16" s="1">
        <v>1000</v>
      </c>
      <c r="AV16" s="1">
        <v>1000</v>
      </c>
      <c r="AW16" s="1">
        <v>1000</v>
      </c>
      <c r="AX16" s="1">
        <v>1000</v>
      </c>
      <c r="AY16" s="1">
        <v>1000</v>
      </c>
      <c r="AZ16" s="1">
        <v>1000</v>
      </c>
      <c r="BA16" s="1">
        <v>1000</v>
      </c>
      <c r="BB16" s="1">
        <v>1000</v>
      </c>
      <c r="BC16" s="1">
        <v>1000</v>
      </c>
      <c r="BD16" s="1">
        <v>1000</v>
      </c>
      <c r="BE16" s="1">
        <v>1000</v>
      </c>
      <c r="BF16" s="1">
        <v>1000</v>
      </c>
      <c r="BG16" s="1">
        <v>1000</v>
      </c>
      <c r="BH16" s="1">
        <v>1000</v>
      </c>
      <c r="BI16" s="1">
        <v>1000</v>
      </c>
      <c r="BJ16" s="84"/>
      <c r="BK16" s="84"/>
      <c r="BL16" s="84"/>
      <c r="BM16" s="84"/>
      <c r="BN16" s="84"/>
      <c r="BO16" s="84"/>
      <c r="BP16" s="84"/>
      <c r="BQ16" s="84"/>
      <c r="BR16" s="84"/>
      <c r="BS16" s="84"/>
      <c r="BT16" s="84"/>
      <c r="BU16" s="84"/>
      <c r="BV16" s="84"/>
      <c r="BW16" s="84"/>
      <c r="BX16" s="84"/>
      <c r="BY16" s="84"/>
      <c r="BZ16" s="84"/>
      <c r="CA16" s="84"/>
      <c r="CB16" s="84"/>
      <c r="CC16" s="84"/>
      <c r="CD16" s="84"/>
      <c r="CE16" s="84"/>
      <c r="CF16" s="84"/>
      <c r="CG16" s="84"/>
      <c r="CH16" s="84"/>
      <c r="CI16" s="84"/>
      <c r="CJ16" s="84"/>
      <c r="CK16" s="6"/>
    </row>
    <row r="17" spans="1:89" s="10" customFormat="1">
      <c r="A17" s="53" t="s">
        <v>287</v>
      </c>
      <c r="B17" s="1">
        <v>1912.5439999999999</v>
      </c>
      <c r="C17" s="1">
        <v>1912.5439999999999</v>
      </c>
      <c r="D17" s="1">
        <v>1912.5439999999999</v>
      </c>
      <c r="E17" s="1">
        <v>1912.5439999999999</v>
      </c>
      <c r="F17" s="1">
        <v>1912.5439999999999</v>
      </c>
      <c r="G17" s="1">
        <v>1912.5439999999999</v>
      </c>
      <c r="H17" s="1"/>
      <c r="I17" s="1"/>
      <c r="J17" s="1"/>
      <c r="K17" s="1"/>
      <c r="L17" s="1"/>
      <c r="M17" s="1"/>
      <c r="N17" s="1">
        <v>2602.6316000000006</v>
      </c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>
        <v>2962.7912000000001</v>
      </c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>
        <v>3132.1448</v>
      </c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>
        <v>3329.3935999999999</v>
      </c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84"/>
      <c r="BK17" s="84"/>
      <c r="BL17" s="84"/>
      <c r="BM17" s="84"/>
      <c r="BN17" s="84"/>
      <c r="BO17" s="84"/>
      <c r="BP17" s="84"/>
      <c r="BQ17" s="84"/>
      <c r="BR17" s="84"/>
      <c r="BS17" s="84"/>
      <c r="BT17" s="84"/>
      <c r="BU17" s="84"/>
      <c r="BV17" s="84"/>
      <c r="BW17" s="84"/>
      <c r="BX17" s="84"/>
      <c r="BY17" s="84"/>
      <c r="BZ17" s="84"/>
      <c r="CA17" s="84"/>
      <c r="CB17" s="84"/>
      <c r="CC17" s="84"/>
      <c r="CD17" s="84"/>
      <c r="CE17" s="84"/>
      <c r="CF17" s="84"/>
      <c r="CG17" s="84"/>
      <c r="CH17" s="84"/>
      <c r="CI17" s="84"/>
      <c r="CJ17" s="84"/>
      <c r="CK17" s="6"/>
    </row>
    <row r="18" spans="1:89" ht="15" thickBot="1">
      <c r="A18" s="127" t="s">
        <v>2</v>
      </c>
      <c r="B18" s="112">
        <f t="shared" ref="B18:AG18" si="6">SUM(B5:B17)</f>
        <v>50199.544000000002</v>
      </c>
      <c r="C18" s="112">
        <f t="shared" si="6"/>
        <v>51199.544000000002</v>
      </c>
      <c r="D18" s="112">
        <f t="shared" si="6"/>
        <v>58669.544000000002</v>
      </c>
      <c r="E18" s="112">
        <f t="shared" si="6"/>
        <v>58669.544000000002</v>
      </c>
      <c r="F18" s="112">
        <f t="shared" si="6"/>
        <v>58669.544000000002</v>
      </c>
      <c r="G18" s="112">
        <f t="shared" si="6"/>
        <v>58669.544000000002</v>
      </c>
      <c r="H18" s="112">
        <f t="shared" si="6"/>
        <v>56757</v>
      </c>
      <c r="I18" s="112">
        <f t="shared" si="6"/>
        <v>56757</v>
      </c>
      <c r="J18" s="112">
        <f t="shared" si="6"/>
        <v>56757</v>
      </c>
      <c r="K18" s="112">
        <f t="shared" si="6"/>
        <v>56757</v>
      </c>
      <c r="L18" s="112">
        <f t="shared" si="6"/>
        <v>56757</v>
      </c>
      <c r="M18" s="112">
        <f t="shared" si="6"/>
        <v>56757</v>
      </c>
      <c r="N18" s="112">
        <f t="shared" si="6"/>
        <v>54786.131600000001</v>
      </c>
      <c r="O18" s="112">
        <f t="shared" si="6"/>
        <v>52183.5</v>
      </c>
      <c r="P18" s="112">
        <f t="shared" si="6"/>
        <v>60101.7</v>
      </c>
      <c r="Q18" s="112">
        <f t="shared" si="6"/>
        <v>60101.7</v>
      </c>
      <c r="R18" s="112">
        <f t="shared" si="6"/>
        <v>60101.7</v>
      </c>
      <c r="S18" s="112">
        <f t="shared" si="6"/>
        <v>60101.7</v>
      </c>
      <c r="T18" s="112">
        <f t="shared" si="6"/>
        <v>60101.7</v>
      </c>
      <c r="U18" s="112">
        <f t="shared" si="6"/>
        <v>60101.7</v>
      </c>
      <c r="V18" s="112">
        <f t="shared" si="6"/>
        <v>60101.7</v>
      </c>
      <c r="W18" s="112">
        <f t="shared" si="6"/>
        <v>60101.7</v>
      </c>
      <c r="X18" s="112">
        <f t="shared" si="6"/>
        <v>60101.7</v>
      </c>
      <c r="Y18" s="112">
        <f t="shared" si="6"/>
        <v>60101.7</v>
      </c>
      <c r="Z18" s="112">
        <f t="shared" si="6"/>
        <v>57637.7912</v>
      </c>
      <c r="AA18" s="112">
        <f t="shared" si="6"/>
        <v>63068.292000000001</v>
      </c>
      <c r="AB18" s="112">
        <f t="shared" si="6"/>
        <v>63068.292000000001</v>
      </c>
      <c r="AC18" s="112">
        <f t="shared" si="6"/>
        <v>63068.292000000001</v>
      </c>
      <c r="AD18" s="112">
        <f t="shared" si="6"/>
        <v>63068.292000000001</v>
      </c>
      <c r="AE18" s="112">
        <f t="shared" si="6"/>
        <v>63068.292000000001</v>
      </c>
      <c r="AF18" s="112">
        <f t="shared" si="6"/>
        <v>63068.292000000001</v>
      </c>
      <c r="AG18" s="112">
        <f t="shared" si="6"/>
        <v>63068.292000000001</v>
      </c>
      <c r="AH18" s="112">
        <f t="shared" ref="AH18:BI18" si="7">SUM(AH5:AH17)</f>
        <v>63068.292000000001</v>
      </c>
      <c r="AI18" s="112">
        <f t="shared" si="7"/>
        <v>63068.292000000001</v>
      </c>
      <c r="AJ18" s="112">
        <f t="shared" si="7"/>
        <v>63068.292000000001</v>
      </c>
      <c r="AK18" s="112">
        <f t="shared" si="7"/>
        <v>63068.292000000001</v>
      </c>
      <c r="AL18" s="112">
        <f t="shared" si="7"/>
        <v>60166.704800000007</v>
      </c>
      <c r="AM18" s="112">
        <f t="shared" si="7"/>
        <v>57034.560000000005</v>
      </c>
      <c r="AN18" s="112">
        <f t="shared" si="7"/>
        <v>65931.449520000009</v>
      </c>
      <c r="AO18" s="112">
        <f t="shared" si="7"/>
        <v>65931.449520000009</v>
      </c>
      <c r="AP18" s="112">
        <f t="shared" si="7"/>
        <v>65931.449520000009</v>
      </c>
      <c r="AQ18" s="112">
        <f t="shared" si="7"/>
        <v>65931.449520000009</v>
      </c>
      <c r="AR18" s="112">
        <f t="shared" si="7"/>
        <v>65931.449520000009</v>
      </c>
      <c r="AS18" s="112">
        <f t="shared" si="7"/>
        <v>65931.449520000009</v>
      </c>
      <c r="AT18" s="112">
        <f t="shared" si="7"/>
        <v>65931.449520000009</v>
      </c>
      <c r="AU18" s="112">
        <f t="shared" si="7"/>
        <v>65931.449520000009</v>
      </c>
      <c r="AV18" s="112">
        <f t="shared" si="7"/>
        <v>65931.449520000009</v>
      </c>
      <c r="AW18" s="112">
        <f t="shared" si="7"/>
        <v>65931.449520000009</v>
      </c>
      <c r="AX18" s="112">
        <f t="shared" si="7"/>
        <v>62865.087200000009</v>
      </c>
      <c r="AY18" s="112">
        <f t="shared" si="7"/>
        <v>59535.693600000006</v>
      </c>
      <c r="AZ18" s="112">
        <f t="shared" si="7"/>
        <v>68966.396491200008</v>
      </c>
      <c r="BA18" s="112">
        <f t="shared" si="7"/>
        <v>68966.396491200008</v>
      </c>
      <c r="BB18" s="112">
        <f t="shared" si="7"/>
        <v>68966.396491200008</v>
      </c>
      <c r="BC18" s="112">
        <f t="shared" si="7"/>
        <v>68966.396491200008</v>
      </c>
      <c r="BD18" s="112">
        <f t="shared" si="7"/>
        <v>68966.396491200008</v>
      </c>
      <c r="BE18" s="112">
        <f t="shared" si="7"/>
        <v>68966.396491200008</v>
      </c>
      <c r="BF18" s="112">
        <f t="shared" si="7"/>
        <v>68966.396491200008</v>
      </c>
      <c r="BG18" s="112">
        <f t="shared" si="7"/>
        <v>68966.396491200008</v>
      </c>
      <c r="BH18" s="112">
        <f t="shared" si="7"/>
        <v>68966.396491200008</v>
      </c>
      <c r="BI18" s="112">
        <f t="shared" si="7"/>
        <v>68966.396491200008</v>
      </c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6"/>
    </row>
    <row r="19" spans="1:89" ht="15" thickTop="1"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</row>
    <row r="20" spans="1:89" ht="15" thickBot="1">
      <c r="A20" s="85"/>
      <c r="B20" s="85"/>
      <c r="C20" s="85"/>
      <c r="D20" s="85"/>
      <c r="E20" s="85"/>
      <c r="F20" s="85"/>
    </row>
    <row r="21" spans="1:89">
      <c r="A21" s="128" t="s">
        <v>16</v>
      </c>
      <c r="B21" s="129" t="s">
        <v>30</v>
      </c>
      <c r="C21" s="129" t="s">
        <v>31</v>
      </c>
      <c r="D21" s="129" t="s">
        <v>32</v>
      </c>
      <c r="E21" s="129" t="s">
        <v>33</v>
      </c>
      <c r="F21" s="129" t="s">
        <v>34</v>
      </c>
    </row>
    <row r="22" spans="1:89">
      <c r="A22" s="83" t="str">
        <f t="shared" ref="A22:A34" si="8">A5</f>
        <v>Aluguel</v>
      </c>
      <c r="B22" s="86">
        <f t="shared" ref="B22:B34" si="9">SUM(B5:M5)</f>
        <v>420000</v>
      </c>
      <c r="C22" s="86">
        <f t="shared" ref="C22:C34" si="10">SUM(N5:Y5)</f>
        <v>445200</v>
      </c>
      <c r="D22" s="86">
        <f t="shared" ref="D22:D34" si="11">SUM(Z5:AK5)</f>
        <v>471912</v>
      </c>
      <c r="E22" s="86">
        <f t="shared" ref="E22:E34" si="12">SUM(AL5:AW5)</f>
        <v>500226.72000000003</v>
      </c>
      <c r="F22" s="86">
        <f t="shared" ref="F22:F34" si="13">SUM(AX5:BI5)</f>
        <v>530240.3232000001</v>
      </c>
    </row>
    <row r="23" spans="1:89">
      <c r="A23" s="83" t="str">
        <f t="shared" si="8"/>
        <v>Energia Elétrica</v>
      </c>
      <c r="B23" s="86">
        <f t="shared" si="9"/>
        <v>44604</v>
      </c>
      <c r="C23" s="86">
        <f t="shared" si="10"/>
        <v>54162.000000000007</v>
      </c>
      <c r="D23" s="86">
        <f t="shared" si="11"/>
        <v>57347.999999999993</v>
      </c>
      <c r="E23" s="86">
        <f t="shared" si="12"/>
        <v>57347.999999999993</v>
      </c>
      <c r="F23" s="86">
        <f t="shared" si="13"/>
        <v>57347.999999999993</v>
      </c>
    </row>
    <row r="24" spans="1:89">
      <c r="A24" s="83" t="str">
        <f t="shared" si="8"/>
        <v>Limpeza</v>
      </c>
      <c r="B24" s="86">
        <f t="shared" si="9"/>
        <v>12000</v>
      </c>
      <c r="C24" s="86">
        <f t="shared" si="10"/>
        <v>12000</v>
      </c>
      <c r="D24" s="86">
        <f t="shared" si="11"/>
        <v>12000</v>
      </c>
      <c r="E24" s="86">
        <f t="shared" si="12"/>
        <v>12000</v>
      </c>
      <c r="F24" s="86">
        <f t="shared" si="13"/>
        <v>12000</v>
      </c>
    </row>
    <row r="25" spans="1:89">
      <c r="A25" s="83" t="str">
        <f t="shared" si="8"/>
        <v>IPTU</v>
      </c>
      <c r="B25" s="86">
        <f t="shared" si="9"/>
        <v>74700</v>
      </c>
      <c r="C25" s="86">
        <f t="shared" si="10"/>
        <v>79181.999999999985</v>
      </c>
      <c r="D25" s="86">
        <f t="shared" si="11"/>
        <v>92326.212000000014</v>
      </c>
      <c r="E25" s="86">
        <f t="shared" si="12"/>
        <v>88968.895200000014</v>
      </c>
      <c r="F25" s="86">
        <f t="shared" si="13"/>
        <v>94307.028912000009</v>
      </c>
    </row>
    <row r="26" spans="1:89">
      <c r="A26" s="83" t="str">
        <f t="shared" si="8"/>
        <v>Manutenção</v>
      </c>
      <c r="B26" s="86">
        <f t="shared" si="9"/>
        <v>11000</v>
      </c>
      <c r="C26" s="86">
        <f t="shared" si="10"/>
        <v>12000</v>
      </c>
      <c r="D26" s="86">
        <f t="shared" si="11"/>
        <v>12000</v>
      </c>
      <c r="E26" s="86">
        <f t="shared" si="12"/>
        <v>12000</v>
      </c>
      <c r="F26" s="86">
        <f t="shared" si="13"/>
        <v>12000</v>
      </c>
    </row>
    <row r="27" spans="1:89">
      <c r="A27" s="83" t="str">
        <f t="shared" si="8"/>
        <v>Segurança</v>
      </c>
      <c r="B27" s="86">
        <f t="shared" si="9"/>
        <v>72000</v>
      </c>
      <c r="C27" s="86">
        <f t="shared" si="10"/>
        <v>72000</v>
      </c>
      <c r="D27" s="86">
        <f t="shared" si="11"/>
        <v>72000</v>
      </c>
      <c r="E27" s="86">
        <f t="shared" si="12"/>
        <v>72000</v>
      </c>
      <c r="F27" s="86">
        <f t="shared" si="13"/>
        <v>72000</v>
      </c>
    </row>
    <row r="28" spans="1:89">
      <c r="A28" s="83" t="str">
        <f t="shared" si="8"/>
        <v>Telefone e Internet</v>
      </c>
      <c r="B28" s="86">
        <f t="shared" si="9"/>
        <v>3600</v>
      </c>
      <c r="C28" s="86">
        <f t="shared" si="10"/>
        <v>3600</v>
      </c>
      <c r="D28" s="86">
        <f t="shared" si="11"/>
        <v>3600</v>
      </c>
      <c r="E28" s="86">
        <f t="shared" si="12"/>
        <v>3600</v>
      </c>
      <c r="F28" s="86">
        <f t="shared" si="13"/>
        <v>3600</v>
      </c>
    </row>
    <row r="29" spans="1:89">
      <c r="A29" s="83" t="str">
        <f t="shared" si="8"/>
        <v>Água</v>
      </c>
      <c r="B29" s="86">
        <f t="shared" si="9"/>
        <v>840</v>
      </c>
      <c r="C29" s="86">
        <f t="shared" si="10"/>
        <v>840</v>
      </c>
      <c r="D29" s="86">
        <f t="shared" si="11"/>
        <v>840</v>
      </c>
      <c r="E29" s="86">
        <f t="shared" si="12"/>
        <v>840</v>
      </c>
      <c r="F29" s="86">
        <f t="shared" si="13"/>
        <v>840</v>
      </c>
    </row>
    <row r="30" spans="1:89">
      <c r="A30" s="83" t="str">
        <f t="shared" si="8"/>
        <v>Material de Escritório</v>
      </c>
      <c r="B30" s="86">
        <f t="shared" si="9"/>
        <v>1200</v>
      </c>
      <c r="C30" s="86">
        <f t="shared" si="10"/>
        <v>1200</v>
      </c>
      <c r="D30" s="86">
        <f t="shared" si="11"/>
        <v>1200</v>
      </c>
      <c r="E30" s="86">
        <f t="shared" si="12"/>
        <v>1200</v>
      </c>
      <c r="F30" s="86">
        <f t="shared" si="13"/>
        <v>1200</v>
      </c>
    </row>
    <row r="31" spans="1:89">
      <c r="A31" s="83" t="str">
        <f t="shared" si="8"/>
        <v>Contabilidade</v>
      </c>
      <c r="B31" s="86">
        <f t="shared" si="9"/>
        <v>7200</v>
      </c>
      <c r="C31" s="86">
        <f t="shared" si="10"/>
        <v>7200</v>
      </c>
      <c r="D31" s="86">
        <f t="shared" si="11"/>
        <v>7200</v>
      </c>
      <c r="E31" s="86">
        <f t="shared" si="12"/>
        <v>7200</v>
      </c>
      <c r="F31" s="86">
        <f t="shared" si="13"/>
        <v>7200</v>
      </c>
    </row>
    <row r="32" spans="1:89">
      <c r="A32" s="83" t="str">
        <f t="shared" si="8"/>
        <v>Acessoria Jurídica</v>
      </c>
      <c r="B32" s="86">
        <f t="shared" si="9"/>
        <v>6000</v>
      </c>
      <c r="C32" s="86">
        <f t="shared" si="10"/>
        <v>6000</v>
      </c>
      <c r="D32" s="86">
        <f t="shared" si="11"/>
        <v>6000</v>
      </c>
      <c r="E32" s="86">
        <f t="shared" si="12"/>
        <v>6000</v>
      </c>
      <c r="F32" s="86">
        <f t="shared" si="13"/>
        <v>6000</v>
      </c>
    </row>
    <row r="33" spans="1:54">
      <c r="A33" s="83" t="str">
        <f t="shared" si="8"/>
        <v>Seguro</v>
      </c>
      <c r="B33" s="86">
        <f t="shared" si="9"/>
        <v>12000</v>
      </c>
      <c r="C33" s="86">
        <f t="shared" si="10"/>
        <v>12000</v>
      </c>
      <c r="D33" s="86">
        <f t="shared" si="11"/>
        <v>12000</v>
      </c>
      <c r="E33" s="86">
        <f t="shared" si="12"/>
        <v>12000</v>
      </c>
      <c r="F33" s="86">
        <f t="shared" si="13"/>
        <v>12000</v>
      </c>
    </row>
    <row r="34" spans="1:54">
      <c r="A34" s="83" t="str">
        <f t="shared" si="8"/>
        <v>Marketing</v>
      </c>
      <c r="B34" s="86">
        <f t="shared" si="9"/>
        <v>11475.263999999999</v>
      </c>
      <c r="C34" s="86">
        <f t="shared" si="10"/>
        <v>2602.6316000000006</v>
      </c>
      <c r="D34" s="86">
        <f t="shared" si="11"/>
        <v>2962.7912000000001</v>
      </c>
      <c r="E34" s="86">
        <f t="shared" si="12"/>
        <v>3132.1448</v>
      </c>
      <c r="F34" s="86">
        <f t="shared" si="13"/>
        <v>3329.3935999999999</v>
      </c>
    </row>
    <row r="35" spans="1:54" ht="15" thickBot="1">
      <c r="A35" s="124" t="s">
        <v>2</v>
      </c>
      <c r="B35" s="125">
        <f>SUM(B22:B34)</f>
        <v>676619.26399999997</v>
      </c>
      <c r="C35" s="125">
        <f>SUM(C22:C34)</f>
        <v>707986.63159999996</v>
      </c>
      <c r="D35" s="125">
        <f>SUM(D22:D34)</f>
        <v>751389.00320000004</v>
      </c>
      <c r="E35" s="125">
        <f>SUM(E22:E34)</f>
        <v>776515.76</v>
      </c>
      <c r="F35" s="125">
        <f>SUM(F22:F34)</f>
        <v>812064.74571200006</v>
      </c>
    </row>
    <row r="37" spans="1:54">
      <c r="B37" s="186"/>
      <c r="C37" s="186"/>
      <c r="D37" s="186"/>
      <c r="E37" s="186"/>
      <c r="F37" s="186"/>
      <c r="G37" s="186"/>
      <c r="H37" s="186"/>
      <c r="I37" s="186"/>
      <c r="J37" s="186"/>
      <c r="K37" s="186"/>
      <c r="L37" s="186"/>
      <c r="M37" s="186"/>
      <c r="N37" s="186"/>
      <c r="O37" s="186"/>
      <c r="P37" s="186"/>
      <c r="Q37" s="186"/>
      <c r="R37" s="186"/>
      <c r="S37" s="186"/>
      <c r="T37" s="186"/>
      <c r="U37" s="186"/>
      <c r="V37" s="186"/>
      <c r="W37" s="186"/>
      <c r="X37" s="186"/>
      <c r="Y37" s="186"/>
      <c r="Z37" s="186"/>
      <c r="AA37" s="186"/>
      <c r="AB37" s="186"/>
      <c r="AC37" s="186"/>
      <c r="AD37" s="186"/>
      <c r="AE37" s="186"/>
      <c r="AF37" s="186"/>
      <c r="AG37" s="186"/>
      <c r="AH37" s="186"/>
      <c r="AI37" s="186"/>
      <c r="AJ37" s="186"/>
      <c r="AK37" s="186"/>
      <c r="AL37" s="186"/>
      <c r="AM37" s="186"/>
      <c r="AN37" s="186"/>
      <c r="AO37" s="186"/>
      <c r="AP37" s="186"/>
      <c r="AQ37" s="186"/>
      <c r="AR37" s="186"/>
      <c r="AS37" s="186"/>
      <c r="AT37" s="186"/>
      <c r="AU37" s="186"/>
      <c r="AV37" s="186"/>
      <c r="AW37" s="186"/>
      <c r="AX37" s="186"/>
      <c r="AY37" s="186"/>
      <c r="AZ37" s="186"/>
      <c r="BA37" s="186"/>
      <c r="BB37" s="186"/>
    </row>
  </sheetData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CK14"/>
  <sheetViews>
    <sheetView showGridLines="0" workbookViewId="0">
      <pane xSplit="1" ySplit="4" topLeftCell="B5" activePane="bottomRight" state="frozen"/>
      <selection sqref="A1:XFD1048576"/>
      <selection pane="topRight" sqref="A1:XFD1048576"/>
      <selection pane="bottomLeft" sqref="A1:XFD1048576"/>
      <selection pane="bottomRight" activeCell="B1" sqref="B1"/>
    </sheetView>
  </sheetViews>
  <sheetFormatPr defaultColWidth="8.77734375" defaultRowHeight="17.25" customHeight="1"/>
  <cols>
    <col min="1" max="1" width="52.33203125" style="5" bestFit="1" customWidth="1"/>
    <col min="2" max="6" width="15.6640625" style="5" customWidth="1"/>
    <col min="7" max="61" width="11.33203125" style="5" bestFit="1" customWidth="1"/>
    <col min="62" max="62" width="12.6640625" style="5" bestFit="1" customWidth="1"/>
    <col min="63" max="67" width="8.77734375" style="5"/>
    <col min="68" max="68" width="12.6640625" style="5" bestFit="1" customWidth="1"/>
    <col min="69" max="73" width="8.77734375" style="5"/>
    <col min="74" max="74" width="12.6640625" style="5" bestFit="1" customWidth="1"/>
    <col min="75" max="83" width="8.77734375" style="5"/>
    <col min="84" max="84" width="12.6640625" style="5" bestFit="1" customWidth="1"/>
    <col min="85" max="85" width="12" style="5" customWidth="1"/>
    <col min="86" max="16384" width="8.77734375" style="5"/>
  </cols>
  <sheetData>
    <row r="1" spans="1:89" ht="17.25" customHeight="1">
      <c r="A1" s="62" t="s">
        <v>52</v>
      </c>
    </row>
    <row r="2" spans="1:89" ht="17.25" customHeight="1">
      <c r="A2" s="32" t="str">
        <f>CONCATENATE(Company, ": ",start, " -  ",end)</f>
        <v>Estacionamento Vertical: Mês 1 -  Mês 60</v>
      </c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</row>
    <row r="3" spans="1:89" ht="17.25" customHeight="1" thickBot="1"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</row>
    <row r="4" spans="1:89" ht="17.25" customHeight="1" thickTop="1">
      <c r="A4" s="109" t="s">
        <v>37</v>
      </c>
      <c r="B4" s="110">
        <v>1</v>
      </c>
      <c r="C4" s="110">
        <v>2</v>
      </c>
      <c r="D4" s="110">
        <v>3</v>
      </c>
      <c r="E4" s="110">
        <v>4</v>
      </c>
      <c r="F4" s="110">
        <v>5</v>
      </c>
      <c r="G4" s="110">
        <v>6</v>
      </c>
      <c r="H4" s="110">
        <v>7</v>
      </c>
      <c r="I4" s="110">
        <v>8</v>
      </c>
      <c r="J4" s="110">
        <v>9</v>
      </c>
      <c r="K4" s="110">
        <v>10</v>
      </c>
      <c r="L4" s="110">
        <v>11</v>
      </c>
      <c r="M4" s="110">
        <v>12</v>
      </c>
      <c r="N4" s="110">
        <v>13</v>
      </c>
      <c r="O4" s="110">
        <v>14</v>
      </c>
      <c r="P4" s="110">
        <v>15</v>
      </c>
      <c r="Q4" s="110">
        <v>16</v>
      </c>
      <c r="R4" s="110">
        <v>17</v>
      </c>
      <c r="S4" s="110">
        <v>18</v>
      </c>
      <c r="T4" s="110">
        <v>19</v>
      </c>
      <c r="U4" s="110">
        <v>20</v>
      </c>
      <c r="V4" s="110">
        <v>21</v>
      </c>
      <c r="W4" s="110">
        <v>22</v>
      </c>
      <c r="X4" s="110">
        <v>23</v>
      </c>
      <c r="Y4" s="110">
        <v>24</v>
      </c>
      <c r="Z4" s="110">
        <v>25</v>
      </c>
      <c r="AA4" s="110">
        <v>26</v>
      </c>
      <c r="AB4" s="110">
        <v>27</v>
      </c>
      <c r="AC4" s="110">
        <v>28</v>
      </c>
      <c r="AD4" s="110">
        <v>29</v>
      </c>
      <c r="AE4" s="110">
        <v>30</v>
      </c>
      <c r="AF4" s="110">
        <v>31</v>
      </c>
      <c r="AG4" s="110">
        <v>32</v>
      </c>
      <c r="AH4" s="110">
        <v>33</v>
      </c>
      <c r="AI4" s="110">
        <v>34</v>
      </c>
      <c r="AJ4" s="110">
        <v>35</v>
      </c>
      <c r="AK4" s="110">
        <v>36</v>
      </c>
      <c r="AL4" s="110">
        <v>37</v>
      </c>
      <c r="AM4" s="110">
        <v>38</v>
      </c>
      <c r="AN4" s="110">
        <v>39</v>
      </c>
      <c r="AO4" s="110">
        <v>40</v>
      </c>
      <c r="AP4" s="110">
        <v>41</v>
      </c>
      <c r="AQ4" s="110">
        <v>42</v>
      </c>
      <c r="AR4" s="110">
        <v>43</v>
      </c>
      <c r="AS4" s="110">
        <v>44</v>
      </c>
      <c r="AT4" s="110">
        <v>45</v>
      </c>
      <c r="AU4" s="110">
        <v>46</v>
      </c>
      <c r="AV4" s="110">
        <v>47</v>
      </c>
      <c r="AW4" s="110">
        <v>48</v>
      </c>
      <c r="AX4" s="110">
        <v>49</v>
      </c>
      <c r="AY4" s="110">
        <v>50</v>
      </c>
      <c r="AZ4" s="110">
        <v>51</v>
      </c>
      <c r="BA4" s="110">
        <v>52</v>
      </c>
      <c r="BB4" s="110">
        <v>53</v>
      </c>
      <c r="BC4" s="110">
        <v>54</v>
      </c>
      <c r="BD4" s="110">
        <v>55</v>
      </c>
      <c r="BE4" s="110">
        <v>56</v>
      </c>
      <c r="BF4" s="110">
        <v>57</v>
      </c>
      <c r="BG4" s="110">
        <v>58</v>
      </c>
      <c r="BH4" s="110">
        <v>59</v>
      </c>
      <c r="BI4" s="111">
        <v>60</v>
      </c>
      <c r="BJ4" s="37"/>
      <c r="BK4" s="37"/>
      <c r="BL4" s="37"/>
      <c r="BM4" s="37"/>
      <c r="BN4" s="37"/>
      <c r="BO4" s="37"/>
      <c r="BP4" s="37"/>
      <c r="BQ4" s="37"/>
      <c r="BR4" s="37"/>
      <c r="BS4" s="37"/>
      <c r="BT4" s="37"/>
      <c r="BU4" s="37"/>
      <c r="BV4" s="37"/>
      <c r="BW4" s="37"/>
      <c r="BX4" s="37"/>
      <c r="BY4" s="37"/>
      <c r="BZ4" s="37"/>
      <c r="CA4" s="37"/>
      <c r="CB4" s="37"/>
      <c r="CC4" s="37"/>
      <c r="CD4" s="37"/>
      <c r="CE4" s="37"/>
      <c r="CF4" s="37"/>
      <c r="CG4" s="37"/>
      <c r="CH4" s="37"/>
      <c r="CI4" s="37"/>
      <c r="CJ4" s="37"/>
      <c r="CK4" s="6"/>
    </row>
    <row r="5" spans="1:89" s="10" customFormat="1" ht="17.25" customHeight="1">
      <c r="A5" s="87" t="s">
        <v>269</v>
      </c>
      <c r="B5" s="1">
        <v>600</v>
      </c>
      <c r="C5" s="1">
        <f>B5</f>
        <v>600</v>
      </c>
      <c r="D5" s="1">
        <f t="shared" ref="D5:BI5" si="0">C5</f>
        <v>600</v>
      </c>
      <c r="E5" s="1">
        <f t="shared" si="0"/>
        <v>600</v>
      </c>
      <c r="F5" s="1">
        <f t="shared" si="0"/>
        <v>600</v>
      </c>
      <c r="G5" s="1">
        <f t="shared" si="0"/>
        <v>600</v>
      </c>
      <c r="H5" s="1">
        <f t="shared" si="0"/>
        <v>600</v>
      </c>
      <c r="I5" s="1">
        <f t="shared" si="0"/>
        <v>600</v>
      </c>
      <c r="J5" s="1">
        <f t="shared" si="0"/>
        <v>600</v>
      </c>
      <c r="K5" s="1">
        <f t="shared" si="0"/>
        <v>600</v>
      </c>
      <c r="L5" s="1">
        <f t="shared" si="0"/>
        <v>600</v>
      </c>
      <c r="M5" s="1">
        <f t="shared" si="0"/>
        <v>600</v>
      </c>
      <c r="N5" s="1">
        <f t="shared" si="0"/>
        <v>600</v>
      </c>
      <c r="O5" s="1">
        <f t="shared" si="0"/>
        <v>600</v>
      </c>
      <c r="P5" s="1">
        <f t="shared" si="0"/>
        <v>600</v>
      </c>
      <c r="Q5" s="1">
        <f t="shared" si="0"/>
        <v>600</v>
      </c>
      <c r="R5" s="1">
        <f t="shared" si="0"/>
        <v>600</v>
      </c>
      <c r="S5" s="1">
        <f t="shared" si="0"/>
        <v>600</v>
      </c>
      <c r="T5" s="1">
        <f t="shared" si="0"/>
        <v>600</v>
      </c>
      <c r="U5" s="1">
        <f t="shared" si="0"/>
        <v>600</v>
      </c>
      <c r="V5" s="1">
        <f t="shared" si="0"/>
        <v>600</v>
      </c>
      <c r="W5" s="1">
        <f t="shared" si="0"/>
        <v>600</v>
      </c>
      <c r="X5" s="1">
        <f t="shared" si="0"/>
        <v>600</v>
      </c>
      <c r="Y5" s="1">
        <f t="shared" si="0"/>
        <v>600</v>
      </c>
      <c r="Z5" s="1">
        <f t="shared" si="0"/>
        <v>600</v>
      </c>
      <c r="AA5" s="1">
        <f t="shared" si="0"/>
        <v>600</v>
      </c>
      <c r="AB5" s="1">
        <f t="shared" si="0"/>
        <v>600</v>
      </c>
      <c r="AC5" s="1">
        <f t="shared" si="0"/>
        <v>600</v>
      </c>
      <c r="AD5" s="1">
        <f t="shared" si="0"/>
        <v>600</v>
      </c>
      <c r="AE5" s="1">
        <f t="shared" si="0"/>
        <v>600</v>
      </c>
      <c r="AF5" s="1">
        <f t="shared" si="0"/>
        <v>600</v>
      </c>
      <c r="AG5" s="1">
        <f t="shared" si="0"/>
        <v>600</v>
      </c>
      <c r="AH5" s="1">
        <f t="shared" si="0"/>
        <v>600</v>
      </c>
      <c r="AI5" s="1">
        <f t="shared" si="0"/>
        <v>600</v>
      </c>
      <c r="AJ5" s="1">
        <f t="shared" si="0"/>
        <v>600</v>
      </c>
      <c r="AK5" s="1">
        <f t="shared" si="0"/>
        <v>600</v>
      </c>
      <c r="AL5" s="1">
        <f t="shared" si="0"/>
        <v>600</v>
      </c>
      <c r="AM5" s="1">
        <f t="shared" si="0"/>
        <v>600</v>
      </c>
      <c r="AN5" s="1">
        <f t="shared" si="0"/>
        <v>600</v>
      </c>
      <c r="AO5" s="1">
        <f t="shared" si="0"/>
        <v>600</v>
      </c>
      <c r="AP5" s="1">
        <f t="shared" si="0"/>
        <v>600</v>
      </c>
      <c r="AQ5" s="1">
        <f t="shared" si="0"/>
        <v>600</v>
      </c>
      <c r="AR5" s="1">
        <f t="shared" si="0"/>
        <v>600</v>
      </c>
      <c r="AS5" s="1">
        <f t="shared" si="0"/>
        <v>600</v>
      </c>
      <c r="AT5" s="1">
        <f t="shared" si="0"/>
        <v>600</v>
      </c>
      <c r="AU5" s="1">
        <f t="shared" si="0"/>
        <v>600</v>
      </c>
      <c r="AV5" s="1">
        <f t="shared" si="0"/>
        <v>600</v>
      </c>
      <c r="AW5" s="1">
        <f t="shared" si="0"/>
        <v>600</v>
      </c>
      <c r="AX5" s="1">
        <f t="shared" si="0"/>
        <v>600</v>
      </c>
      <c r="AY5" s="1">
        <f t="shared" si="0"/>
        <v>600</v>
      </c>
      <c r="AZ5" s="1">
        <f t="shared" si="0"/>
        <v>600</v>
      </c>
      <c r="BA5" s="1">
        <f t="shared" si="0"/>
        <v>600</v>
      </c>
      <c r="BB5" s="1">
        <f t="shared" si="0"/>
        <v>600</v>
      </c>
      <c r="BC5" s="1">
        <f t="shared" si="0"/>
        <v>600</v>
      </c>
      <c r="BD5" s="1">
        <f t="shared" si="0"/>
        <v>600</v>
      </c>
      <c r="BE5" s="1">
        <f t="shared" si="0"/>
        <v>600</v>
      </c>
      <c r="BF5" s="1">
        <f t="shared" si="0"/>
        <v>600</v>
      </c>
      <c r="BG5" s="1">
        <f t="shared" si="0"/>
        <v>600</v>
      </c>
      <c r="BH5" s="1">
        <f t="shared" si="0"/>
        <v>600</v>
      </c>
      <c r="BI5" s="1">
        <f t="shared" si="0"/>
        <v>600</v>
      </c>
      <c r="BJ5" s="84"/>
      <c r="BK5" s="84"/>
      <c r="BL5" s="84"/>
      <c r="BM5" s="84"/>
      <c r="BN5" s="84"/>
      <c r="BO5" s="84"/>
      <c r="BP5" s="84"/>
      <c r="BQ5" s="84"/>
      <c r="BR5" s="84"/>
      <c r="BS5" s="84"/>
      <c r="BT5" s="84"/>
      <c r="BU5" s="84"/>
      <c r="BV5" s="84"/>
      <c r="BW5" s="84"/>
      <c r="BX5" s="84"/>
      <c r="BY5" s="84"/>
      <c r="BZ5" s="84"/>
      <c r="CA5" s="84"/>
      <c r="CB5" s="84"/>
      <c r="CC5" s="84"/>
      <c r="CD5" s="84"/>
      <c r="CE5" s="84"/>
      <c r="CF5" s="84"/>
      <c r="CG5" s="84"/>
      <c r="CH5" s="84"/>
      <c r="CI5" s="84"/>
      <c r="CJ5" s="84"/>
      <c r="CK5" s="6"/>
    </row>
    <row r="6" spans="1:89" s="10" customFormat="1" ht="17.25" customHeight="1" thickBot="1">
      <c r="A6" s="113" t="s">
        <v>2</v>
      </c>
      <c r="B6" s="112">
        <f t="shared" ref="B6:AG6" si="1">SUM(B5:B5)</f>
        <v>600</v>
      </c>
      <c r="C6" s="112">
        <f t="shared" si="1"/>
        <v>600</v>
      </c>
      <c r="D6" s="112">
        <f t="shared" si="1"/>
        <v>600</v>
      </c>
      <c r="E6" s="112">
        <f t="shared" si="1"/>
        <v>600</v>
      </c>
      <c r="F6" s="112">
        <f t="shared" si="1"/>
        <v>600</v>
      </c>
      <c r="G6" s="112">
        <f t="shared" si="1"/>
        <v>600</v>
      </c>
      <c r="H6" s="112">
        <f t="shared" si="1"/>
        <v>600</v>
      </c>
      <c r="I6" s="112">
        <f t="shared" si="1"/>
        <v>600</v>
      </c>
      <c r="J6" s="112">
        <f t="shared" si="1"/>
        <v>600</v>
      </c>
      <c r="K6" s="112">
        <f t="shared" si="1"/>
        <v>600</v>
      </c>
      <c r="L6" s="112">
        <f t="shared" si="1"/>
        <v>600</v>
      </c>
      <c r="M6" s="112">
        <f t="shared" si="1"/>
        <v>600</v>
      </c>
      <c r="N6" s="112">
        <f t="shared" si="1"/>
        <v>600</v>
      </c>
      <c r="O6" s="112">
        <f t="shared" si="1"/>
        <v>600</v>
      </c>
      <c r="P6" s="112">
        <f t="shared" si="1"/>
        <v>600</v>
      </c>
      <c r="Q6" s="112">
        <f t="shared" si="1"/>
        <v>600</v>
      </c>
      <c r="R6" s="112">
        <f t="shared" si="1"/>
        <v>600</v>
      </c>
      <c r="S6" s="112">
        <f t="shared" si="1"/>
        <v>600</v>
      </c>
      <c r="T6" s="112">
        <f t="shared" si="1"/>
        <v>600</v>
      </c>
      <c r="U6" s="112">
        <f t="shared" si="1"/>
        <v>600</v>
      </c>
      <c r="V6" s="112">
        <f t="shared" si="1"/>
        <v>600</v>
      </c>
      <c r="W6" s="112">
        <f t="shared" si="1"/>
        <v>600</v>
      </c>
      <c r="X6" s="112">
        <f t="shared" si="1"/>
        <v>600</v>
      </c>
      <c r="Y6" s="112">
        <f t="shared" si="1"/>
        <v>600</v>
      </c>
      <c r="Z6" s="112">
        <f t="shared" si="1"/>
        <v>600</v>
      </c>
      <c r="AA6" s="112">
        <f t="shared" si="1"/>
        <v>600</v>
      </c>
      <c r="AB6" s="112">
        <f t="shared" si="1"/>
        <v>600</v>
      </c>
      <c r="AC6" s="112">
        <f t="shared" si="1"/>
        <v>600</v>
      </c>
      <c r="AD6" s="112">
        <f t="shared" si="1"/>
        <v>600</v>
      </c>
      <c r="AE6" s="112">
        <f t="shared" si="1"/>
        <v>600</v>
      </c>
      <c r="AF6" s="112">
        <f t="shared" si="1"/>
        <v>600</v>
      </c>
      <c r="AG6" s="112">
        <f t="shared" si="1"/>
        <v>600</v>
      </c>
      <c r="AH6" s="112">
        <f t="shared" ref="AH6:BI6" si="2">SUM(AH5:AH5)</f>
        <v>600</v>
      </c>
      <c r="AI6" s="112">
        <f t="shared" si="2"/>
        <v>600</v>
      </c>
      <c r="AJ6" s="112">
        <f t="shared" si="2"/>
        <v>600</v>
      </c>
      <c r="AK6" s="112">
        <f t="shared" si="2"/>
        <v>600</v>
      </c>
      <c r="AL6" s="112">
        <f t="shared" si="2"/>
        <v>600</v>
      </c>
      <c r="AM6" s="112">
        <f t="shared" si="2"/>
        <v>600</v>
      </c>
      <c r="AN6" s="112">
        <f t="shared" si="2"/>
        <v>600</v>
      </c>
      <c r="AO6" s="112">
        <f t="shared" si="2"/>
        <v>600</v>
      </c>
      <c r="AP6" s="112">
        <f t="shared" si="2"/>
        <v>600</v>
      </c>
      <c r="AQ6" s="112">
        <f t="shared" si="2"/>
        <v>600</v>
      </c>
      <c r="AR6" s="112">
        <f t="shared" si="2"/>
        <v>600</v>
      </c>
      <c r="AS6" s="112">
        <f t="shared" si="2"/>
        <v>600</v>
      </c>
      <c r="AT6" s="112">
        <f t="shared" si="2"/>
        <v>600</v>
      </c>
      <c r="AU6" s="112">
        <f t="shared" si="2"/>
        <v>600</v>
      </c>
      <c r="AV6" s="112">
        <f t="shared" si="2"/>
        <v>600</v>
      </c>
      <c r="AW6" s="112">
        <f t="shared" si="2"/>
        <v>600</v>
      </c>
      <c r="AX6" s="112">
        <f t="shared" si="2"/>
        <v>600</v>
      </c>
      <c r="AY6" s="112">
        <f t="shared" si="2"/>
        <v>600</v>
      </c>
      <c r="AZ6" s="112">
        <f t="shared" si="2"/>
        <v>600</v>
      </c>
      <c r="BA6" s="112">
        <f t="shared" si="2"/>
        <v>600</v>
      </c>
      <c r="BB6" s="112">
        <f t="shared" si="2"/>
        <v>600</v>
      </c>
      <c r="BC6" s="112">
        <f t="shared" si="2"/>
        <v>600</v>
      </c>
      <c r="BD6" s="112">
        <f t="shared" si="2"/>
        <v>600</v>
      </c>
      <c r="BE6" s="112">
        <f t="shared" si="2"/>
        <v>600</v>
      </c>
      <c r="BF6" s="112">
        <f t="shared" si="2"/>
        <v>600</v>
      </c>
      <c r="BG6" s="112">
        <f t="shared" si="2"/>
        <v>600</v>
      </c>
      <c r="BH6" s="112">
        <f t="shared" si="2"/>
        <v>600</v>
      </c>
      <c r="BI6" s="112">
        <f t="shared" si="2"/>
        <v>600</v>
      </c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6"/>
    </row>
    <row r="7" spans="1:89" s="10" customFormat="1" ht="17.25" customHeight="1" thickTop="1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</row>
    <row r="8" spans="1:89" ht="17.25" customHeight="1" thickBot="1">
      <c r="A8" s="85"/>
      <c r="B8" s="85"/>
      <c r="C8" s="85"/>
      <c r="D8" s="85"/>
      <c r="E8" s="85"/>
      <c r="F8" s="85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</row>
    <row r="9" spans="1:89" ht="17.25" customHeight="1">
      <c r="A9" s="114" t="s">
        <v>37</v>
      </c>
      <c r="B9" s="115" t="s">
        <v>30</v>
      </c>
      <c r="C9" s="115" t="s">
        <v>31</v>
      </c>
      <c r="D9" s="115" t="s">
        <v>32</v>
      </c>
      <c r="E9" s="115" t="s">
        <v>33</v>
      </c>
      <c r="F9" s="116" t="s">
        <v>34</v>
      </c>
    </row>
    <row r="10" spans="1:89" ht="17.25" customHeight="1">
      <c r="A10" s="53" t="str">
        <f>A5</f>
        <v>Contabilidade</v>
      </c>
      <c r="B10" s="88">
        <f>SUM(B5:M5)</f>
        <v>7200</v>
      </c>
      <c r="C10" s="88">
        <f>SUM(N5:Y5)</f>
        <v>7200</v>
      </c>
      <c r="D10" s="88">
        <f>SUM(Z5:AK5)</f>
        <v>7200</v>
      </c>
      <c r="E10" s="88">
        <f>SUM(AL5:AW5)</f>
        <v>7200</v>
      </c>
      <c r="F10" s="93">
        <f>SUM(AX5:BI5)</f>
        <v>7200</v>
      </c>
    </row>
    <row r="11" spans="1:89" ht="17.25" customHeight="1" thickBot="1">
      <c r="A11" s="117" t="s">
        <v>2</v>
      </c>
      <c r="B11" s="106">
        <f>SUM(B10:B10)</f>
        <v>7200</v>
      </c>
      <c r="C11" s="106">
        <f>SUM(C10:C10)</f>
        <v>7200</v>
      </c>
      <c r="D11" s="106">
        <f>SUM(D10:D10)</f>
        <v>7200</v>
      </c>
      <c r="E11" s="106">
        <f>SUM(E10:E10)</f>
        <v>7200</v>
      </c>
      <c r="F11" s="118">
        <f>SUM(F10:F10)</f>
        <v>7200</v>
      </c>
    </row>
    <row r="12" spans="1:89" ht="17.25" customHeight="1">
      <c r="A12" s="10"/>
      <c r="B12" s="10"/>
      <c r="C12" s="10"/>
      <c r="D12" s="10"/>
      <c r="E12" s="10"/>
      <c r="F12" s="10"/>
    </row>
    <row r="14" spans="1:89" ht="17.25" customHeight="1">
      <c r="AW14" s="45"/>
    </row>
  </sheetData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39997558519241921"/>
  </sheetPr>
  <dimension ref="A1:CG31"/>
  <sheetViews>
    <sheetView showGridLines="0" workbookViewId="0">
      <pane xSplit="1" ySplit="8" topLeftCell="B15" activePane="bottomRight" state="frozen"/>
      <selection sqref="A1:XFD1048576"/>
      <selection pane="topRight" sqref="A1:XFD1048576"/>
      <selection pane="bottomLeft" sqref="A1:XFD1048576"/>
      <selection pane="bottomRight" activeCell="B1" sqref="B1"/>
    </sheetView>
  </sheetViews>
  <sheetFormatPr defaultColWidth="8.77734375" defaultRowHeight="14.4"/>
  <cols>
    <col min="1" max="1" width="42.109375" style="34" customWidth="1"/>
    <col min="2" max="6" width="16" style="34" customWidth="1"/>
    <col min="7" max="37" width="13.33203125" style="34" bestFit="1" customWidth="1"/>
    <col min="38" max="49" width="13.33203125" style="35" bestFit="1" customWidth="1"/>
    <col min="50" max="61" width="13.33203125" style="36" bestFit="1" customWidth="1"/>
    <col min="62" max="62" width="14" style="36" customWidth="1"/>
    <col min="63" max="63" width="11" style="36" bestFit="1" customWidth="1"/>
    <col min="64" max="72" width="8.77734375" style="36"/>
    <col min="73" max="73" width="12.109375" style="36" customWidth="1"/>
    <col min="74" max="75" width="11" style="36" bestFit="1" customWidth="1"/>
    <col min="76" max="84" width="8.77734375" style="36"/>
    <col min="85" max="85" width="13.77734375" style="36" customWidth="1"/>
    <col min="86" max="16384" width="8.77734375" style="36"/>
  </cols>
  <sheetData>
    <row r="1" spans="1:85" s="31" customFormat="1">
      <c r="A1" s="62" t="s">
        <v>55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</row>
    <row r="2" spans="1:85" s="31" customFormat="1">
      <c r="A2" s="33" t="str">
        <f>CONCATENATE(Company, " : ",start, " -  ",end)</f>
        <v>Estacionamento Vertical : Mês 1 -  Mês 60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</row>
    <row r="3" spans="1:85" s="31" customFormat="1">
      <c r="A3" s="33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0"/>
    </row>
    <row r="7" spans="1:85" ht="15" thickBot="1">
      <c r="A7" s="63"/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  <c r="AC7" s="63"/>
      <c r="AD7" s="63"/>
      <c r="AE7" s="63"/>
      <c r="AF7" s="63"/>
      <c r="AG7" s="63"/>
      <c r="AH7" s="63"/>
      <c r="AI7" s="63"/>
      <c r="AJ7" s="63"/>
      <c r="AK7" s="63"/>
      <c r="AL7" s="64"/>
      <c r="AM7" s="64"/>
      <c r="AN7" s="64"/>
      <c r="AO7" s="64"/>
      <c r="AP7" s="64"/>
      <c r="AQ7" s="64"/>
      <c r="AR7" s="64"/>
      <c r="AS7" s="64"/>
      <c r="AT7" s="64"/>
      <c r="AU7" s="64"/>
      <c r="AV7" s="64"/>
      <c r="AW7" s="64"/>
      <c r="AX7" s="64"/>
      <c r="AY7" s="64"/>
      <c r="AZ7" s="64"/>
      <c r="BA7" s="64"/>
      <c r="BB7" s="64"/>
      <c r="BC7" s="64"/>
      <c r="BD7" s="64"/>
      <c r="BE7" s="64"/>
      <c r="BF7" s="64"/>
      <c r="BG7" s="64"/>
      <c r="BH7" s="64"/>
      <c r="BI7" s="64"/>
    </row>
    <row r="8" spans="1:85" s="66" customFormat="1">
      <c r="A8" s="130" t="s">
        <v>18</v>
      </c>
      <c r="B8" s="131">
        <v>1</v>
      </c>
      <c r="C8" s="131">
        <f>B8+1</f>
        <v>2</v>
      </c>
      <c r="D8" s="131">
        <f t="shared" ref="D8:BI8" si="0">C8+1</f>
        <v>3</v>
      </c>
      <c r="E8" s="131">
        <f t="shared" si="0"/>
        <v>4</v>
      </c>
      <c r="F8" s="131">
        <f t="shared" si="0"/>
        <v>5</v>
      </c>
      <c r="G8" s="131">
        <f t="shared" si="0"/>
        <v>6</v>
      </c>
      <c r="H8" s="131">
        <f t="shared" si="0"/>
        <v>7</v>
      </c>
      <c r="I8" s="131">
        <f t="shared" si="0"/>
        <v>8</v>
      </c>
      <c r="J8" s="131">
        <f t="shared" si="0"/>
        <v>9</v>
      </c>
      <c r="K8" s="131">
        <f t="shared" si="0"/>
        <v>10</v>
      </c>
      <c r="L8" s="131">
        <f t="shared" si="0"/>
        <v>11</v>
      </c>
      <c r="M8" s="131">
        <f t="shared" si="0"/>
        <v>12</v>
      </c>
      <c r="N8" s="131">
        <f t="shared" si="0"/>
        <v>13</v>
      </c>
      <c r="O8" s="131">
        <f t="shared" si="0"/>
        <v>14</v>
      </c>
      <c r="P8" s="131">
        <f t="shared" si="0"/>
        <v>15</v>
      </c>
      <c r="Q8" s="131">
        <f t="shared" si="0"/>
        <v>16</v>
      </c>
      <c r="R8" s="131">
        <f t="shared" si="0"/>
        <v>17</v>
      </c>
      <c r="S8" s="131">
        <f t="shared" si="0"/>
        <v>18</v>
      </c>
      <c r="T8" s="131">
        <f t="shared" si="0"/>
        <v>19</v>
      </c>
      <c r="U8" s="131">
        <f t="shared" si="0"/>
        <v>20</v>
      </c>
      <c r="V8" s="131">
        <f t="shared" si="0"/>
        <v>21</v>
      </c>
      <c r="W8" s="131">
        <f t="shared" si="0"/>
        <v>22</v>
      </c>
      <c r="X8" s="131">
        <f t="shared" si="0"/>
        <v>23</v>
      </c>
      <c r="Y8" s="131">
        <f t="shared" si="0"/>
        <v>24</v>
      </c>
      <c r="Z8" s="131">
        <f t="shared" si="0"/>
        <v>25</v>
      </c>
      <c r="AA8" s="131">
        <f t="shared" si="0"/>
        <v>26</v>
      </c>
      <c r="AB8" s="131">
        <f t="shared" si="0"/>
        <v>27</v>
      </c>
      <c r="AC8" s="131">
        <f t="shared" si="0"/>
        <v>28</v>
      </c>
      <c r="AD8" s="131">
        <f t="shared" si="0"/>
        <v>29</v>
      </c>
      <c r="AE8" s="131">
        <f t="shared" si="0"/>
        <v>30</v>
      </c>
      <c r="AF8" s="131">
        <f t="shared" si="0"/>
        <v>31</v>
      </c>
      <c r="AG8" s="131">
        <f t="shared" si="0"/>
        <v>32</v>
      </c>
      <c r="AH8" s="131">
        <f t="shared" si="0"/>
        <v>33</v>
      </c>
      <c r="AI8" s="131">
        <f t="shared" si="0"/>
        <v>34</v>
      </c>
      <c r="AJ8" s="131">
        <f t="shared" si="0"/>
        <v>35</v>
      </c>
      <c r="AK8" s="131">
        <f t="shared" si="0"/>
        <v>36</v>
      </c>
      <c r="AL8" s="131">
        <f t="shared" si="0"/>
        <v>37</v>
      </c>
      <c r="AM8" s="131">
        <f t="shared" si="0"/>
        <v>38</v>
      </c>
      <c r="AN8" s="131">
        <f t="shared" si="0"/>
        <v>39</v>
      </c>
      <c r="AO8" s="131">
        <f t="shared" si="0"/>
        <v>40</v>
      </c>
      <c r="AP8" s="131">
        <f t="shared" si="0"/>
        <v>41</v>
      </c>
      <c r="AQ8" s="131">
        <f t="shared" si="0"/>
        <v>42</v>
      </c>
      <c r="AR8" s="131">
        <f t="shared" si="0"/>
        <v>43</v>
      </c>
      <c r="AS8" s="131">
        <f t="shared" si="0"/>
        <v>44</v>
      </c>
      <c r="AT8" s="131">
        <f t="shared" si="0"/>
        <v>45</v>
      </c>
      <c r="AU8" s="131">
        <f t="shared" si="0"/>
        <v>46</v>
      </c>
      <c r="AV8" s="131">
        <f t="shared" si="0"/>
        <v>47</v>
      </c>
      <c r="AW8" s="131">
        <f t="shared" si="0"/>
        <v>48</v>
      </c>
      <c r="AX8" s="131">
        <f t="shared" si="0"/>
        <v>49</v>
      </c>
      <c r="AY8" s="131">
        <f t="shared" si="0"/>
        <v>50</v>
      </c>
      <c r="AZ8" s="131">
        <f t="shared" si="0"/>
        <v>51</v>
      </c>
      <c r="BA8" s="131">
        <f t="shared" si="0"/>
        <v>52</v>
      </c>
      <c r="BB8" s="131">
        <f t="shared" si="0"/>
        <v>53</v>
      </c>
      <c r="BC8" s="131">
        <f t="shared" si="0"/>
        <v>54</v>
      </c>
      <c r="BD8" s="131">
        <f t="shared" si="0"/>
        <v>55</v>
      </c>
      <c r="BE8" s="131">
        <f t="shared" si="0"/>
        <v>56</v>
      </c>
      <c r="BF8" s="131">
        <f t="shared" si="0"/>
        <v>57</v>
      </c>
      <c r="BG8" s="131">
        <f t="shared" si="0"/>
        <v>58</v>
      </c>
      <c r="BH8" s="131">
        <f t="shared" si="0"/>
        <v>59</v>
      </c>
      <c r="BI8" s="131">
        <f t="shared" si="0"/>
        <v>60</v>
      </c>
      <c r="BJ8" s="65"/>
      <c r="BK8" s="65"/>
      <c r="BL8" s="65"/>
      <c r="BM8" s="65"/>
      <c r="BN8" s="65"/>
      <c r="BO8" s="65"/>
      <c r="BP8" s="65"/>
      <c r="BQ8" s="65"/>
      <c r="BR8" s="65"/>
      <c r="BS8" s="65"/>
      <c r="BT8" s="65"/>
      <c r="BU8" s="65"/>
      <c r="BV8" s="65"/>
      <c r="BW8" s="65"/>
      <c r="BX8" s="65"/>
      <c r="BY8" s="65"/>
      <c r="BZ8" s="65"/>
      <c r="CA8" s="65"/>
      <c r="CB8" s="65"/>
      <c r="CC8" s="65"/>
      <c r="CD8" s="65"/>
      <c r="CE8" s="65"/>
      <c r="CF8" s="65"/>
      <c r="CG8" s="65"/>
    </row>
    <row r="9" spans="1:85">
      <c r="A9" s="68" t="s">
        <v>231</v>
      </c>
      <c r="B9" s="170">
        <v>1</v>
      </c>
      <c r="C9" s="170">
        <f t="shared" ref="C9:C10" si="1">B9</f>
        <v>1</v>
      </c>
      <c r="D9" s="170">
        <f t="shared" ref="D9:D10" si="2">C9</f>
        <v>1</v>
      </c>
      <c r="E9" s="170">
        <f t="shared" ref="E9:E10" si="3">D9</f>
        <v>1</v>
      </c>
      <c r="F9" s="170">
        <f t="shared" ref="F9:F10" si="4">E9</f>
        <v>1</v>
      </c>
      <c r="G9" s="170">
        <f t="shared" ref="G9:G10" si="5">F9</f>
        <v>1</v>
      </c>
      <c r="H9" s="170">
        <f t="shared" ref="H9:H10" si="6">G9</f>
        <v>1</v>
      </c>
      <c r="I9" s="170">
        <f t="shared" ref="I9:I10" si="7">H9</f>
        <v>1</v>
      </c>
      <c r="J9" s="170">
        <f t="shared" ref="J9:J10" si="8">I9</f>
        <v>1</v>
      </c>
      <c r="K9" s="170">
        <f t="shared" ref="K9:K10" si="9">J9</f>
        <v>1</v>
      </c>
      <c r="L9" s="170">
        <f t="shared" ref="L9:L10" si="10">K9</f>
        <v>1</v>
      </c>
      <c r="M9" s="170">
        <f t="shared" ref="M9:M10" si="11">L9</f>
        <v>1</v>
      </c>
      <c r="N9" s="170">
        <f t="shared" ref="N9:BI9" si="12">M9</f>
        <v>1</v>
      </c>
      <c r="O9" s="170">
        <f t="shared" si="12"/>
        <v>1</v>
      </c>
      <c r="P9" s="170">
        <f t="shared" si="12"/>
        <v>1</v>
      </c>
      <c r="Q9" s="170">
        <f t="shared" si="12"/>
        <v>1</v>
      </c>
      <c r="R9" s="170">
        <f t="shared" si="12"/>
        <v>1</v>
      </c>
      <c r="S9" s="170">
        <f t="shared" si="12"/>
        <v>1</v>
      </c>
      <c r="T9" s="170">
        <f t="shared" si="12"/>
        <v>1</v>
      </c>
      <c r="U9" s="170">
        <f t="shared" si="12"/>
        <v>1</v>
      </c>
      <c r="V9" s="170">
        <f t="shared" si="12"/>
        <v>1</v>
      </c>
      <c r="W9" s="170">
        <f t="shared" si="12"/>
        <v>1</v>
      </c>
      <c r="X9" s="170">
        <f t="shared" si="12"/>
        <v>1</v>
      </c>
      <c r="Y9" s="170">
        <f t="shared" si="12"/>
        <v>1</v>
      </c>
      <c r="Z9" s="170">
        <f t="shared" si="12"/>
        <v>1</v>
      </c>
      <c r="AA9" s="170">
        <f t="shared" si="12"/>
        <v>1</v>
      </c>
      <c r="AB9" s="170">
        <f t="shared" si="12"/>
        <v>1</v>
      </c>
      <c r="AC9" s="170">
        <f t="shared" si="12"/>
        <v>1</v>
      </c>
      <c r="AD9" s="170">
        <f t="shared" si="12"/>
        <v>1</v>
      </c>
      <c r="AE9" s="170">
        <f t="shared" si="12"/>
        <v>1</v>
      </c>
      <c r="AF9" s="170">
        <f t="shared" si="12"/>
        <v>1</v>
      </c>
      <c r="AG9" s="170">
        <f t="shared" si="12"/>
        <v>1</v>
      </c>
      <c r="AH9" s="170">
        <f t="shared" si="12"/>
        <v>1</v>
      </c>
      <c r="AI9" s="170">
        <f t="shared" si="12"/>
        <v>1</v>
      </c>
      <c r="AJ9" s="170">
        <f t="shared" si="12"/>
        <v>1</v>
      </c>
      <c r="AK9" s="170">
        <f t="shared" si="12"/>
        <v>1</v>
      </c>
      <c r="AL9" s="170">
        <f t="shared" si="12"/>
        <v>1</v>
      </c>
      <c r="AM9" s="170">
        <f t="shared" si="12"/>
        <v>1</v>
      </c>
      <c r="AN9" s="170">
        <f t="shared" si="12"/>
        <v>1</v>
      </c>
      <c r="AO9" s="170">
        <f t="shared" si="12"/>
        <v>1</v>
      </c>
      <c r="AP9" s="170">
        <f t="shared" si="12"/>
        <v>1</v>
      </c>
      <c r="AQ9" s="170">
        <f t="shared" si="12"/>
        <v>1</v>
      </c>
      <c r="AR9" s="170">
        <f t="shared" si="12"/>
        <v>1</v>
      </c>
      <c r="AS9" s="170">
        <f t="shared" si="12"/>
        <v>1</v>
      </c>
      <c r="AT9" s="170">
        <f t="shared" si="12"/>
        <v>1</v>
      </c>
      <c r="AU9" s="170">
        <f t="shared" si="12"/>
        <v>1</v>
      </c>
      <c r="AV9" s="170">
        <f t="shared" si="12"/>
        <v>1</v>
      </c>
      <c r="AW9" s="170">
        <f t="shared" si="12"/>
        <v>1</v>
      </c>
      <c r="AX9" s="170">
        <f t="shared" si="12"/>
        <v>1</v>
      </c>
      <c r="AY9" s="170">
        <f t="shared" si="12"/>
        <v>1</v>
      </c>
      <c r="AZ9" s="170">
        <f t="shared" si="12"/>
        <v>1</v>
      </c>
      <c r="BA9" s="170">
        <f t="shared" si="12"/>
        <v>1</v>
      </c>
      <c r="BB9" s="170">
        <f t="shared" si="12"/>
        <v>1</v>
      </c>
      <c r="BC9" s="170">
        <f t="shared" si="12"/>
        <v>1</v>
      </c>
      <c r="BD9" s="170">
        <f t="shared" si="12"/>
        <v>1</v>
      </c>
      <c r="BE9" s="170">
        <f t="shared" si="12"/>
        <v>1</v>
      </c>
      <c r="BF9" s="170">
        <f t="shared" si="12"/>
        <v>1</v>
      </c>
      <c r="BG9" s="170">
        <f t="shared" si="12"/>
        <v>1</v>
      </c>
      <c r="BH9" s="170">
        <f t="shared" si="12"/>
        <v>1</v>
      </c>
      <c r="BI9" s="170">
        <f t="shared" si="12"/>
        <v>1</v>
      </c>
      <c r="BJ9" s="67"/>
      <c r="BK9" s="67"/>
      <c r="BL9" s="67"/>
      <c r="BM9" s="67"/>
      <c r="BN9" s="67"/>
      <c r="BO9" s="67"/>
      <c r="BP9" s="67"/>
      <c r="BQ9" s="67"/>
      <c r="BR9" s="67"/>
      <c r="BS9" s="67"/>
      <c r="BT9" s="67"/>
      <c r="BU9" s="67"/>
      <c r="BV9" s="67"/>
      <c r="BW9" s="67"/>
      <c r="BX9" s="67"/>
      <c r="BY9" s="67"/>
      <c r="BZ9" s="67"/>
      <c r="CA9" s="67"/>
      <c r="CB9" s="67"/>
      <c r="CC9" s="67"/>
      <c r="CD9" s="67"/>
      <c r="CE9" s="67"/>
      <c r="CF9" s="67"/>
      <c r="CG9" s="67"/>
    </row>
    <row r="10" spans="1:85">
      <c r="A10" s="68" t="s">
        <v>232</v>
      </c>
      <c r="B10" s="170">
        <v>5</v>
      </c>
      <c r="C10" s="170">
        <f t="shared" si="1"/>
        <v>5</v>
      </c>
      <c r="D10" s="170">
        <f t="shared" si="2"/>
        <v>5</v>
      </c>
      <c r="E10" s="170">
        <f t="shared" si="3"/>
        <v>5</v>
      </c>
      <c r="F10" s="170">
        <f t="shared" si="4"/>
        <v>5</v>
      </c>
      <c r="G10" s="170">
        <f t="shared" si="5"/>
        <v>5</v>
      </c>
      <c r="H10" s="170">
        <f t="shared" si="6"/>
        <v>5</v>
      </c>
      <c r="I10" s="170">
        <f t="shared" si="7"/>
        <v>5</v>
      </c>
      <c r="J10" s="170">
        <f t="shared" si="8"/>
        <v>5</v>
      </c>
      <c r="K10" s="170">
        <f t="shared" si="9"/>
        <v>5</v>
      </c>
      <c r="L10" s="170">
        <f t="shared" si="10"/>
        <v>5</v>
      </c>
      <c r="M10" s="170">
        <f t="shared" si="11"/>
        <v>5</v>
      </c>
      <c r="N10" s="170">
        <f t="shared" ref="N10:BI10" si="13">M10</f>
        <v>5</v>
      </c>
      <c r="O10" s="170">
        <f t="shared" si="13"/>
        <v>5</v>
      </c>
      <c r="P10" s="170">
        <f t="shared" si="13"/>
        <v>5</v>
      </c>
      <c r="Q10" s="170">
        <f t="shared" si="13"/>
        <v>5</v>
      </c>
      <c r="R10" s="170">
        <f t="shared" si="13"/>
        <v>5</v>
      </c>
      <c r="S10" s="170">
        <f t="shared" si="13"/>
        <v>5</v>
      </c>
      <c r="T10" s="170">
        <f t="shared" si="13"/>
        <v>5</v>
      </c>
      <c r="U10" s="170">
        <f t="shared" si="13"/>
        <v>5</v>
      </c>
      <c r="V10" s="170">
        <f t="shared" si="13"/>
        <v>5</v>
      </c>
      <c r="W10" s="170">
        <f t="shared" si="13"/>
        <v>5</v>
      </c>
      <c r="X10" s="170">
        <f t="shared" si="13"/>
        <v>5</v>
      </c>
      <c r="Y10" s="170">
        <f t="shared" si="13"/>
        <v>5</v>
      </c>
      <c r="Z10" s="170">
        <f t="shared" si="13"/>
        <v>5</v>
      </c>
      <c r="AA10" s="170">
        <f t="shared" si="13"/>
        <v>5</v>
      </c>
      <c r="AB10" s="170">
        <f t="shared" si="13"/>
        <v>5</v>
      </c>
      <c r="AC10" s="170">
        <f t="shared" si="13"/>
        <v>5</v>
      </c>
      <c r="AD10" s="170">
        <f t="shared" si="13"/>
        <v>5</v>
      </c>
      <c r="AE10" s="170">
        <f t="shared" si="13"/>
        <v>5</v>
      </c>
      <c r="AF10" s="170">
        <f t="shared" si="13"/>
        <v>5</v>
      </c>
      <c r="AG10" s="170">
        <f t="shared" si="13"/>
        <v>5</v>
      </c>
      <c r="AH10" s="170">
        <f t="shared" si="13"/>
        <v>5</v>
      </c>
      <c r="AI10" s="170">
        <f t="shared" si="13"/>
        <v>5</v>
      </c>
      <c r="AJ10" s="170">
        <f t="shared" si="13"/>
        <v>5</v>
      </c>
      <c r="AK10" s="170">
        <f t="shared" si="13"/>
        <v>5</v>
      </c>
      <c r="AL10" s="170">
        <f t="shared" si="13"/>
        <v>5</v>
      </c>
      <c r="AM10" s="170">
        <f t="shared" si="13"/>
        <v>5</v>
      </c>
      <c r="AN10" s="170">
        <f t="shared" si="13"/>
        <v>5</v>
      </c>
      <c r="AO10" s="170">
        <f t="shared" si="13"/>
        <v>5</v>
      </c>
      <c r="AP10" s="170">
        <f t="shared" si="13"/>
        <v>5</v>
      </c>
      <c r="AQ10" s="170">
        <f t="shared" si="13"/>
        <v>5</v>
      </c>
      <c r="AR10" s="170">
        <f t="shared" si="13"/>
        <v>5</v>
      </c>
      <c r="AS10" s="170">
        <f t="shared" si="13"/>
        <v>5</v>
      </c>
      <c r="AT10" s="170">
        <f t="shared" si="13"/>
        <v>5</v>
      </c>
      <c r="AU10" s="170">
        <f t="shared" si="13"/>
        <v>5</v>
      </c>
      <c r="AV10" s="170">
        <f t="shared" si="13"/>
        <v>5</v>
      </c>
      <c r="AW10" s="170">
        <f t="shared" si="13"/>
        <v>5</v>
      </c>
      <c r="AX10" s="170">
        <f t="shared" si="13"/>
        <v>5</v>
      </c>
      <c r="AY10" s="170">
        <f t="shared" si="13"/>
        <v>5</v>
      </c>
      <c r="AZ10" s="170">
        <f t="shared" si="13"/>
        <v>5</v>
      </c>
      <c r="BA10" s="170">
        <f t="shared" si="13"/>
        <v>5</v>
      </c>
      <c r="BB10" s="170">
        <f t="shared" si="13"/>
        <v>5</v>
      </c>
      <c r="BC10" s="170">
        <f t="shared" si="13"/>
        <v>5</v>
      </c>
      <c r="BD10" s="170">
        <f t="shared" si="13"/>
        <v>5</v>
      </c>
      <c r="BE10" s="170">
        <f t="shared" si="13"/>
        <v>5</v>
      </c>
      <c r="BF10" s="170">
        <f t="shared" si="13"/>
        <v>5</v>
      </c>
      <c r="BG10" s="170">
        <f t="shared" si="13"/>
        <v>5</v>
      </c>
      <c r="BH10" s="170">
        <f t="shared" si="13"/>
        <v>5</v>
      </c>
      <c r="BI10" s="170">
        <f t="shared" si="13"/>
        <v>5</v>
      </c>
      <c r="BJ10" s="67"/>
      <c r="BK10" s="67"/>
      <c r="BL10" s="67"/>
      <c r="BM10" s="67"/>
      <c r="BN10" s="67"/>
      <c r="BO10" s="67"/>
      <c r="BP10" s="67"/>
      <c r="BQ10" s="67"/>
      <c r="BR10" s="67"/>
      <c r="BS10" s="67"/>
      <c r="BT10" s="67"/>
      <c r="BU10" s="67"/>
      <c r="BV10" s="67"/>
      <c r="BW10" s="67"/>
      <c r="BX10" s="67"/>
      <c r="BY10" s="67"/>
      <c r="BZ10" s="67"/>
      <c r="CA10" s="67"/>
      <c r="CB10" s="67"/>
      <c r="CC10" s="67"/>
      <c r="CD10" s="67"/>
      <c r="CE10" s="67"/>
      <c r="CF10" s="67"/>
      <c r="CG10" s="67"/>
    </row>
    <row r="11" spans="1:85">
      <c r="A11" s="69"/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  <c r="AC11" s="67"/>
      <c r="AD11" s="67"/>
      <c r="AE11" s="67"/>
      <c r="AF11" s="67"/>
      <c r="AG11" s="67"/>
      <c r="AH11" s="67"/>
      <c r="AI11" s="67"/>
      <c r="AJ11" s="67"/>
      <c r="AK11" s="67"/>
      <c r="AL11" s="67"/>
      <c r="AM11" s="67"/>
      <c r="AN11" s="67"/>
      <c r="AO11" s="67"/>
      <c r="AP11" s="67"/>
      <c r="AQ11" s="67"/>
      <c r="AR11" s="67"/>
      <c r="AS11" s="67"/>
      <c r="AT11" s="67"/>
      <c r="AU11" s="67"/>
      <c r="AV11" s="67"/>
      <c r="AW11" s="67"/>
      <c r="AX11" s="67"/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  <c r="BZ11" s="67"/>
      <c r="CA11" s="67"/>
      <c r="CB11" s="67"/>
      <c r="CC11" s="67"/>
      <c r="CD11" s="67"/>
      <c r="CE11" s="67"/>
      <c r="CF11" s="67"/>
      <c r="CG11" s="67"/>
    </row>
    <row r="12" spans="1:85" s="70" customFormat="1">
      <c r="A12" s="132" t="s">
        <v>27</v>
      </c>
      <c r="B12" s="133">
        <v>1</v>
      </c>
      <c r="C12" s="133">
        <f>B12+1</f>
        <v>2</v>
      </c>
      <c r="D12" s="133">
        <f t="shared" ref="D12:BI12" si="14">C12+1</f>
        <v>3</v>
      </c>
      <c r="E12" s="133">
        <f t="shared" si="14"/>
        <v>4</v>
      </c>
      <c r="F12" s="133">
        <f t="shared" si="14"/>
        <v>5</v>
      </c>
      <c r="G12" s="133">
        <f t="shared" si="14"/>
        <v>6</v>
      </c>
      <c r="H12" s="133">
        <f t="shared" si="14"/>
        <v>7</v>
      </c>
      <c r="I12" s="133">
        <f t="shared" si="14"/>
        <v>8</v>
      </c>
      <c r="J12" s="133">
        <f t="shared" si="14"/>
        <v>9</v>
      </c>
      <c r="K12" s="133">
        <f t="shared" si="14"/>
        <v>10</v>
      </c>
      <c r="L12" s="133">
        <f t="shared" si="14"/>
        <v>11</v>
      </c>
      <c r="M12" s="133">
        <f t="shared" si="14"/>
        <v>12</v>
      </c>
      <c r="N12" s="133">
        <f t="shared" si="14"/>
        <v>13</v>
      </c>
      <c r="O12" s="133">
        <f t="shared" si="14"/>
        <v>14</v>
      </c>
      <c r="P12" s="133">
        <f t="shared" si="14"/>
        <v>15</v>
      </c>
      <c r="Q12" s="133">
        <f t="shared" si="14"/>
        <v>16</v>
      </c>
      <c r="R12" s="133">
        <f t="shared" si="14"/>
        <v>17</v>
      </c>
      <c r="S12" s="133">
        <f t="shared" si="14"/>
        <v>18</v>
      </c>
      <c r="T12" s="133">
        <f t="shared" si="14"/>
        <v>19</v>
      </c>
      <c r="U12" s="133">
        <f t="shared" si="14"/>
        <v>20</v>
      </c>
      <c r="V12" s="133">
        <f t="shared" si="14"/>
        <v>21</v>
      </c>
      <c r="W12" s="133">
        <f t="shared" si="14"/>
        <v>22</v>
      </c>
      <c r="X12" s="133">
        <f t="shared" si="14"/>
        <v>23</v>
      </c>
      <c r="Y12" s="133">
        <f t="shared" si="14"/>
        <v>24</v>
      </c>
      <c r="Z12" s="133">
        <f t="shared" si="14"/>
        <v>25</v>
      </c>
      <c r="AA12" s="133">
        <f t="shared" si="14"/>
        <v>26</v>
      </c>
      <c r="AB12" s="133">
        <f t="shared" si="14"/>
        <v>27</v>
      </c>
      <c r="AC12" s="133">
        <f t="shared" si="14"/>
        <v>28</v>
      </c>
      <c r="AD12" s="133">
        <f t="shared" si="14"/>
        <v>29</v>
      </c>
      <c r="AE12" s="133">
        <f t="shared" si="14"/>
        <v>30</v>
      </c>
      <c r="AF12" s="133">
        <f t="shared" si="14"/>
        <v>31</v>
      </c>
      <c r="AG12" s="133">
        <f t="shared" si="14"/>
        <v>32</v>
      </c>
      <c r="AH12" s="133">
        <f t="shared" si="14"/>
        <v>33</v>
      </c>
      <c r="AI12" s="133">
        <f t="shared" si="14"/>
        <v>34</v>
      </c>
      <c r="AJ12" s="133">
        <f t="shared" si="14"/>
        <v>35</v>
      </c>
      <c r="AK12" s="133">
        <f t="shared" si="14"/>
        <v>36</v>
      </c>
      <c r="AL12" s="133">
        <f t="shared" si="14"/>
        <v>37</v>
      </c>
      <c r="AM12" s="133">
        <f t="shared" si="14"/>
        <v>38</v>
      </c>
      <c r="AN12" s="133">
        <f t="shared" si="14"/>
        <v>39</v>
      </c>
      <c r="AO12" s="133">
        <f t="shared" si="14"/>
        <v>40</v>
      </c>
      <c r="AP12" s="133">
        <f t="shared" si="14"/>
        <v>41</v>
      </c>
      <c r="AQ12" s="133">
        <f t="shared" si="14"/>
        <v>42</v>
      </c>
      <c r="AR12" s="133">
        <f t="shared" si="14"/>
        <v>43</v>
      </c>
      <c r="AS12" s="133">
        <f t="shared" si="14"/>
        <v>44</v>
      </c>
      <c r="AT12" s="133">
        <f t="shared" si="14"/>
        <v>45</v>
      </c>
      <c r="AU12" s="133">
        <f t="shared" si="14"/>
        <v>46</v>
      </c>
      <c r="AV12" s="133">
        <f t="shared" si="14"/>
        <v>47</v>
      </c>
      <c r="AW12" s="133">
        <f t="shared" si="14"/>
        <v>48</v>
      </c>
      <c r="AX12" s="133">
        <f t="shared" si="14"/>
        <v>49</v>
      </c>
      <c r="AY12" s="133">
        <f t="shared" si="14"/>
        <v>50</v>
      </c>
      <c r="AZ12" s="133">
        <f t="shared" si="14"/>
        <v>51</v>
      </c>
      <c r="BA12" s="133">
        <f t="shared" si="14"/>
        <v>52</v>
      </c>
      <c r="BB12" s="133">
        <f t="shared" si="14"/>
        <v>53</v>
      </c>
      <c r="BC12" s="133">
        <f t="shared" si="14"/>
        <v>54</v>
      </c>
      <c r="BD12" s="133">
        <f t="shared" si="14"/>
        <v>55</v>
      </c>
      <c r="BE12" s="133">
        <f t="shared" si="14"/>
        <v>56</v>
      </c>
      <c r="BF12" s="133">
        <f t="shared" si="14"/>
        <v>57</v>
      </c>
      <c r="BG12" s="133">
        <f t="shared" si="14"/>
        <v>58</v>
      </c>
      <c r="BH12" s="133">
        <f t="shared" si="14"/>
        <v>59</v>
      </c>
      <c r="BI12" s="133">
        <f t="shared" si="14"/>
        <v>60</v>
      </c>
    </row>
    <row r="13" spans="1:85" s="71" customFormat="1">
      <c r="A13" s="68" t="s">
        <v>231</v>
      </c>
      <c r="B13" s="1">
        <f>5000*(1+Premissas!$B$24)</f>
        <v>10000</v>
      </c>
      <c r="C13" s="1">
        <f>B13</f>
        <v>10000</v>
      </c>
      <c r="D13" s="1">
        <f t="shared" ref="D13:BI13" si="15">C13</f>
        <v>10000</v>
      </c>
      <c r="E13" s="1">
        <f t="shared" si="15"/>
        <v>10000</v>
      </c>
      <c r="F13" s="1">
        <f t="shared" si="15"/>
        <v>10000</v>
      </c>
      <c r="G13" s="1">
        <f t="shared" si="15"/>
        <v>10000</v>
      </c>
      <c r="H13" s="1">
        <f t="shared" si="15"/>
        <v>10000</v>
      </c>
      <c r="I13" s="1">
        <f t="shared" si="15"/>
        <v>10000</v>
      </c>
      <c r="J13" s="1">
        <f t="shared" si="15"/>
        <v>10000</v>
      </c>
      <c r="K13" s="1">
        <f t="shared" si="15"/>
        <v>10000</v>
      </c>
      <c r="L13" s="1">
        <f t="shared" si="15"/>
        <v>10000</v>
      </c>
      <c r="M13" s="1">
        <f t="shared" si="15"/>
        <v>10000</v>
      </c>
      <c r="N13" s="1">
        <f>M13*(1+Premissas!$C$22)</f>
        <v>10000</v>
      </c>
      <c r="O13" s="1">
        <f t="shared" si="15"/>
        <v>10000</v>
      </c>
      <c r="P13" s="1">
        <f t="shared" si="15"/>
        <v>10000</v>
      </c>
      <c r="Q13" s="1">
        <f t="shared" si="15"/>
        <v>10000</v>
      </c>
      <c r="R13" s="1">
        <f t="shared" si="15"/>
        <v>10000</v>
      </c>
      <c r="S13" s="1">
        <f t="shared" si="15"/>
        <v>10000</v>
      </c>
      <c r="T13" s="1">
        <f t="shared" si="15"/>
        <v>10000</v>
      </c>
      <c r="U13" s="1">
        <f t="shared" si="15"/>
        <v>10000</v>
      </c>
      <c r="V13" s="1">
        <f t="shared" si="15"/>
        <v>10000</v>
      </c>
      <c r="W13" s="1">
        <f t="shared" si="15"/>
        <v>10000</v>
      </c>
      <c r="X13" s="1">
        <f t="shared" si="15"/>
        <v>10000</v>
      </c>
      <c r="Y13" s="1">
        <f t="shared" si="15"/>
        <v>10000</v>
      </c>
      <c r="Z13" s="1">
        <f>Y13*(1+Premissas!$D$22)</f>
        <v>10700</v>
      </c>
      <c r="AA13" s="1">
        <f t="shared" si="15"/>
        <v>10700</v>
      </c>
      <c r="AB13" s="1">
        <f t="shared" si="15"/>
        <v>10700</v>
      </c>
      <c r="AC13" s="1">
        <f t="shared" si="15"/>
        <v>10700</v>
      </c>
      <c r="AD13" s="1">
        <f t="shared" si="15"/>
        <v>10700</v>
      </c>
      <c r="AE13" s="1">
        <f t="shared" si="15"/>
        <v>10700</v>
      </c>
      <c r="AF13" s="1">
        <f t="shared" si="15"/>
        <v>10700</v>
      </c>
      <c r="AG13" s="1">
        <f t="shared" si="15"/>
        <v>10700</v>
      </c>
      <c r="AH13" s="1">
        <f t="shared" si="15"/>
        <v>10700</v>
      </c>
      <c r="AI13" s="1">
        <f t="shared" si="15"/>
        <v>10700</v>
      </c>
      <c r="AJ13" s="1">
        <f t="shared" si="15"/>
        <v>10700</v>
      </c>
      <c r="AK13" s="1">
        <f t="shared" si="15"/>
        <v>10700</v>
      </c>
      <c r="AL13" s="1">
        <f>AK13*(1+Premissas!$E$22)</f>
        <v>11449</v>
      </c>
      <c r="AM13" s="1">
        <f t="shared" si="15"/>
        <v>11449</v>
      </c>
      <c r="AN13" s="1">
        <f t="shared" si="15"/>
        <v>11449</v>
      </c>
      <c r="AO13" s="1">
        <f t="shared" si="15"/>
        <v>11449</v>
      </c>
      <c r="AP13" s="1">
        <f t="shared" si="15"/>
        <v>11449</v>
      </c>
      <c r="AQ13" s="1">
        <f t="shared" si="15"/>
        <v>11449</v>
      </c>
      <c r="AR13" s="1">
        <f t="shared" si="15"/>
        <v>11449</v>
      </c>
      <c r="AS13" s="1">
        <f t="shared" si="15"/>
        <v>11449</v>
      </c>
      <c r="AT13" s="1">
        <f t="shared" si="15"/>
        <v>11449</v>
      </c>
      <c r="AU13" s="1">
        <f t="shared" si="15"/>
        <v>11449</v>
      </c>
      <c r="AV13" s="1">
        <f t="shared" si="15"/>
        <v>11449</v>
      </c>
      <c r="AW13" s="1">
        <f t="shared" si="15"/>
        <v>11449</v>
      </c>
      <c r="AX13" s="1">
        <f>AW13*(1+Premissas!$F$22)</f>
        <v>12250.43</v>
      </c>
      <c r="AY13" s="1">
        <f t="shared" si="15"/>
        <v>12250.43</v>
      </c>
      <c r="AZ13" s="1">
        <f t="shared" si="15"/>
        <v>12250.43</v>
      </c>
      <c r="BA13" s="1">
        <f t="shared" si="15"/>
        <v>12250.43</v>
      </c>
      <c r="BB13" s="1">
        <f t="shared" si="15"/>
        <v>12250.43</v>
      </c>
      <c r="BC13" s="1">
        <f t="shared" si="15"/>
        <v>12250.43</v>
      </c>
      <c r="BD13" s="1">
        <f t="shared" si="15"/>
        <v>12250.43</v>
      </c>
      <c r="BE13" s="1">
        <f t="shared" si="15"/>
        <v>12250.43</v>
      </c>
      <c r="BF13" s="1">
        <f t="shared" si="15"/>
        <v>12250.43</v>
      </c>
      <c r="BG13" s="1">
        <f t="shared" si="15"/>
        <v>12250.43</v>
      </c>
      <c r="BH13" s="1">
        <f t="shared" si="15"/>
        <v>12250.43</v>
      </c>
      <c r="BI13" s="1">
        <f t="shared" si="15"/>
        <v>12250.43</v>
      </c>
      <c r="BJ13" s="72"/>
      <c r="BK13" s="72"/>
      <c r="BL13" s="72"/>
      <c r="BM13" s="72"/>
      <c r="BN13" s="72"/>
      <c r="BO13" s="72"/>
      <c r="BP13" s="72"/>
      <c r="BQ13" s="72"/>
      <c r="BR13" s="72"/>
      <c r="BS13" s="72"/>
      <c r="BT13" s="72"/>
      <c r="BU13" s="72"/>
      <c r="BV13" s="72"/>
      <c r="BW13" s="72"/>
      <c r="BX13" s="72"/>
      <c r="BY13" s="72"/>
      <c r="BZ13" s="72"/>
      <c r="CA13" s="72"/>
      <c r="CB13" s="72"/>
      <c r="CC13" s="72"/>
      <c r="CD13" s="72"/>
      <c r="CE13" s="72"/>
      <c r="CF13" s="72"/>
      <c r="CG13" s="72"/>
    </row>
    <row r="14" spans="1:85" s="71" customFormat="1">
      <c r="A14" s="68" t="s">
        <v>232</v>
      </c>
      <c r="B14" s="1">
        <f>1000*(1+Premissas!$B$24)</f>
        <v>2000</v>
      </c>
      <c r="C14" s="1">
        <f>B14</f>
        <v>2000</v>
      </c>
      <c r="D14" s="1">
        <f t="shared" ref="D14:BI14" si="16">C14</f>
        <v>2000</v>
      </c>
      <c r="E14" s="1">
        <f t="shared" si="16"/>
        <v>2000</v>
      </c>
      <c r="F14" s="1">
        <f t="shared" si="16"/>
        <v>2000</v>
      </c>
      <c r="G14" s="1">
        <f t="shared" si="16"/>
        <v>2000</v>
      </c>
      <c r="H14" s="1">
        <f t="shared" si="16"/>
        <v>2000</v>
      </c>
      <c r="I14" s="1">
        <f t="shared" si="16"/>
        <v>2000</v>
      </c>
      <c r="J14" s="1">
        <f t="shared" si="16"/>
        <v>2000</v>
      </c>
      <c r="K14" s="1">
        <f t="shared" si="16"/>
        <v>2000</v>
      </c>
      <c r="L14" s="1">
        <f t="shared" si="16"/>
        <v>2000</v>
      </c>
      <c r="M14" s="1">
        <f t="shared" si="16"/>
        <v>2000</v>
      </c>
      <c r="N14" s="1">
        <f>M14*(1+Premissas!$C$23)</f>
        <v>2000</v>
      </c>
      <c r="O14" s="1">
        <f t="shared" si="16"/>
        <v>2000</v>
      </c>
      <c r="P14" s="1">
        <f t="shared" si="16"/>
        <v>2000</v>
      </c>
      <c r="Q14" s="1">
        <f t="shared" si="16"/>
        <v>2000</v>
      </c>
      <c r="R14" s="1">
        <f t="shared" si="16"/>
        <v>2000</v>
      </c>
      <c r="S14" s="1">
        <f t="shared" si="16"/>
        <v>2000</v>
      </c>
      <c r="T14" s="1">
        <f t="shared" si="16"/>
        <v>2000</v>
      </c>
      <c r="U14" s="1">
        <f t="shared" si="16"/>
        <v>2000</v>
      </c>
      <c r="V14" s="1">
        <f t="shared" si="16"/>
        <v>2000</v>
      </c>
      <c r="W14" s="1">
        <f t="shared" si="16"/>
        <v>2000</v>
      </c>
      <c r="X14" s="1">
        <f t="shared" si="16"/>
        <v>2000</v>
      </c>
      <c r="Y14" s="1">
        <f t="shared" si="16"/>
        <v>2000</v>
      </c>
      <c r="Z14" s="1">
        <f>Y14*(1+Premissas!$D$23)</f>
        <v>2140</v>
      </c>
      <c r="AA14" s="1">
        <f t="shared" si="16"/>
        <v>2140</v>
      </c>
      <c r="AB14" s="1">
        <f t="shared" si="16"/>
        <v>2140</v>
      </c>
      <c r="AC14" s="1">
        <f t="shared" si="16"/>
        <v>2140</v>
      </c>
      <c r="AD14" s="1">
        <f t="shared" si="16"/>
        <v>2140</v>
      </c>
      <c r="AE14" s="1">
        <f t="shared" si="16"/>
        <v>2140</v>
      </c>
      <c r="AF14" s="1">
        <f t="shared" si="16"/>
        <v>2140</v>
      </c>
      <c r="AG14" s="1">
        <f t="shared" si="16"/>
        <v>2140</v>
      </c>
      <c r="AH14" s="1">
        <f t="shared" si="16"/>
        <v>2140</v>
      </c>
      <c r="AI14" s="1">
        <f t="shared" si="16"/>
        <v>2140</v>
      </c>
      <c r="AJ14" s="1">
        <f t="shared" si="16"/>
        <v>2140</v>
      </c>
      <c r="AK14" s="1">
        <f t="shared" si="16"/>
        <v>2140</v>
      </c>
      <c r="AL14" s="1">
        <f>AK14*(1+Premissas!$E$23)</f>
        <v>2289.8000000000002</v>
      </c>
      <c r="AM14" s="1">
        <f t="shared" si="16"/>
        <v>2289.8000000000002</v>
      </c>
      <c r="AN14" s="1">
        <f t="shared" si="16"/>
        <v>2289.8000000000002</v>
      </c>
      <c r="AO14" s="1">
        <f t="shared" si="16"/>
        <v>2289.8000000000002</v>
      </c>
      <c r="AP14" s="1">
        <f t="shared" si="16"/>
        <v>2289.8000000000002</v>
      </c>
      <c r="AQ14" s="1">
        <f t="shared" si="16"/>
        <v>2289.8000000000002</v>
      </c>
      <c r="AR14" s="1">
        <f t="shared" si="16"/>
        <v>2289.8000000000002</v>
      </c>
      <c r="AS14" s="1">
        <f t="shared" si="16"/>
        <v>2289.8000000000002</v>
      </c>
      <c r="AT14" s="1">
        <f t="shared" si="16"/>
        <v>2289.8000000000002</v>
      </c>
      <c r="AU14" s="1">
        <f t="shared" si="16"/>
        <v>2289.8000000000002</v>
      </c>
      <c r="AV14" s="1">
        <f t="shared" si="16"/>
        <v>2289.8000000000002</v>
      </c>
      <c r="AW14" s="1">
        <f t="shared" si="16"/>
        <v>2289.8000000000002</v>
      </c>
      <c r="AX14" s="1">
        <f>AW14*(1+Premissas!$F$23)</f>
        <v>2450.0860000000002</v>
      </c>
      <c r="AY14" s="1">
        <f t="shared" si="16"/>
        <v>2450.0860000000002</v>
      </c>
      <c r="AZ14" s="1">
        <f t="shared" si="16"/>
        <v>2450.0860000000002</v>
      </c>
      <c r="BA14" s="1">
        <f t="shared" si="16"/>
        <v>2450.0860000000002</v>
      </c>
      <c r="BB14" s="1">
        <f t="shared" si="16"/>
        <v>2450.0860000000002</v>
      </c>
      <c r="BC14" s="1">
        <f t="shared" si="16"/>
        <v>2450.0860000000002</v>
      </c>
      <c r="BD14" s="1">
        <f t="shared" si="16"/>
        <v>2450.0860000000002</v>
      </c>
      <c r="BE14" s="1">
        <f t="shared" si="16"/>
        <v>2450.0860000000002</v>
      </c>
      <c r="BF14" s="1">
        <f t="shared" si="16"/>
        <v>2450.0860000000002</v>
      </c>
      <c r="BG14" s="1">
        <f t="shared" si="16"/>
        <v>2450.0860000000002</v>
      </c>
      <c r="BH14" s="1">
        <f t="shared" si="16"/>
        <v>2450.0860000000002</v>
      </c>
      <c r="BI14" s="1">
        <f t="shared" si="16"/>
        <v>2450.0860000000002</v>
      </c>
      <c r="BJ14" s="72"/>
      <c r="BK14" s="72"/>
      <c r="BL14" s="72"/>
      <c r="BM14" s="72"/>
      <c r="BN14" s="72"/>
      <c r="BO14" s="72"/>
      <c r="BP14" s="72"/>
      <c r="BQ14" s="72"/>
      <c r="BR14" s="72"/>
      <c r="BS14" s="72"/>
      <c r="BT14" s="72"/>
      <c r="BU14" s="72"/>
      <c r="BV14" s="72"/>
      <c r="BW14" s="72"/>
      <c r="BX14" s="72"/>
      <c r="BY14" s="72"/>
      <c r="BZ14" s="72"/>
      <c r="CA14" s="72"/>
      <c r="CB14" s="72"/>
      <c r="CC14" s="72"/>
      <c r="CD14" s="72"/>
      <c r="CE14" s="72"/>
      <c r="CF14" s="72"/>
      <c r="CG14" s="72"/>
    </row>
    <row r="15" spans="1:85" ht="15" thickBot="1">
      <c r="A15" s="73"/>
      <c r="B15" s="74"/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2"/>
      <c r="BK15" s="72"/>
      <c r="BL15" s="72"/>
      <c r="BM15" s="72"/>
      <c r="BN15" s="72"/>
      <c r="BO15" s="72"/>
      <c r="BP15" s="72"/>
      <c r="BQ15" s="72"/>
      <c r="BR15" s="72"/>
      <c r="BS15" s="72"/>
      <c r="BT15" s="72"/>
      <c r="BU15" s="72"/>
      <c r="BV15" s="72"/>
      <c r="BW15" s="72"/>
      <c r="BX15" s="72"/>
      <c r="BY15" s="72"/>
      <c r="BZ15" s="72"/>
      <c r="CA15" s="72"/>
      <c r="CB15" s="72"/>
      <c r="CC15" s="72"/>
      <c r="CD15" s="72"/>
      <c r="CE15" s="72"/>
      <c r="CF15" s="72"/>
      <c r="CG15" s="72"/>
    </row>
    <row r="16" spans="1:85" s="138" customFormat="1">
      <c r="A16" s="134" t="s">
        <v>56</v>
      </c>
      <c r="B16" s="135"/>
      <c r="C16" s="135"/>
      <c r="D16" s="135"/>
      <c r="E16" s="135"/>
      <c r="F16" s="135"/>
      <c r="G16" s="135"/>
      <c r="H16" s="135"/>
      <c r="I16" s="135"/>
      <c r="J16" s="135"/>
      <c r="K16" s="135"/>
      <c r="L16" s="135"/>
      <c r="M16" s="135"/>
      <c r="N16" s="135"/>
      <c r="O16" s="135"/>
      <c r="P16" s="135"/>
      <c r="Q16" s="135"/>
      <c r="R16" s="135"/>
      <c r="S16" s="135"/>
      <c r="T16" s="135"/>
      <c r="U16" s="135"/>
      <c r="V16" s="135"/>
      <c r="W16" s="135"/>
      <c r="X16" s="135"/>
      <c r="Y16" s="135"/>
      <c r="Z16" s="135"/>
      <c r="AA16" s="135"/>
      <c r="AB16" s="135"/>
      <c r="AC16" s="135"/>
      <c r="AD16" s="135"/>
      <c r="AE16" s="135"/>
      <c r="AF16" s="135"/>
      <c r="AG16" s="135"/>
      <c r="AH16" s="135"/>
      <c r="AI16" s="135"/>
      <c r="AJ16" s="135"/>
      <c r="AK16" s="135"/>
      <c r="AL16" s="135"/>
      <c r="AM16" s="135"/>
      <c r="AN16" s="135"/>
      <c r="AO16" s="135"/>
      <c r="AP16" s="135"/>
      <c r="AQ16" s="135"/>
      <c r="AR16" s="135"/>
      <c r="AS16" s="135"/>
      <c r="AT16" s="135"/>
      <c r="AU16" s="135"/>
      <c r="AV16" s="135"/>
      <c r="AW16" s="135"/>
      <c r="AX16" s="135"/>
      <c r="AY16" s="135"/>
      <c r="AZ16" s="135"/>
      <c r="BA16" s="135"/>
      <c r="BB16" s="135"/>
      <c r="BC16" s="135"/>
      <c r="BD16" s="135"/>
      <c r="BE16" s="135"/>
      <c r="BF16" s="135"/>
      <c r="BG16" s="135"/>
      <c r="BH16" s="135"/>
      <c r="BI16" s="136"/>
      <c r="BJ16" s="137"/>
      <c r="BK16" s="137"/>
      <c r="BL16" s="137"/>
      <c r="BM16" s="137"/>
      <c r="BN16" s="137"/>
      <c r="BO16" s="137"/>
      <c r="BP16" s="137"/>
      <c r="BQ16" s="137"/>
      <c r="BR16" s="137"/>
      <c r="BS16" s="137"/>
      <c r="BT16" s="137"/>
      <c r="BU16" s="137"/>
      <c r="BV16" s="137"/>
      <c r="BW16" s="137"/>
      <c r="BX16" s="137"/>
      <c r="BY16" s="137"/>
      <c r="BZ16" s="137"/>
      <c r="CA16" s="137"/>
      <c r="CB16" s="137"/>
      <c r="CC16" s="137"/>
      <c r="CD16" s="137"/>
      <c r="CE16" s="137"/>
      <c r="CF16" s="137"/>
      <c r="CG16" s="137"/>
    </row>
    <row r="17" spans="1:85">
      <c r="A17" s="68" t="s">
        <v>231</v>
      </c>
      <c r="B17" s="1">
        <f t="shared" ref="B17:AG17" si="17">B13*B9</f>
        <v>10000</v>
      </c>
      <c r="C17" s="1">
        <f t="shared" si="17"/>
        <v>10000</v>
      </c>
      <c r="D17" s="1">
        <f t="shared" si="17"/>
        <v>10000</v>
      </c>
      <c r="E17" s="1">
        <f t="shared" si="17"/>
        <v>10000</v>
      </c>
      <c r="F17" s="1">
        <f t="shared" si="17"/>
        <v>10000</v>
      </c>
      <c r="G17" s="1">
        <f t="shared" si="17"/>
        <v>10000</v>
      </c>
      <c r="H17" s="1">
        <f t="shared" si="17"/>
        <v>10000</v>
      </c>
      <c r="I17" s="1">
        <f t="shared" si="17"/>
        <v>10000</v>
      </c>
      <c r="J17" s="1">
        <f t="shared" si="17"/>
        <v>10000</v>
      </c>
      <c r="K17" s="1">
        <f t="shared" si="17"/>
        <v>10000</v>
      </c>
      <c r="L17" s="1">
        <f t="shared" si="17"/>
        <v>10000</v>
      </c>
      <c r="M17" s="1">
        <f t="shared" si="17"/>
        <v>10000</v>
      </c>
      <c r="N17" s="1">
        <f t="shared" si="17"/>
        <v>10000</v>
      </c>
      <c r="O17" s="1">
        <f t="shared" si="17"/>
        <v>10000</v>
      </c>
      <c r="P17" s="1">
        <f t="shared" si="17"/>
        <v>10000</v>
      </c>
      <c r="Q17" s="1">
        <f t="shared" si="17"/>
        <v>10000</v>
      </c>
      <c r="R17" s="1">
        <f t="shared" si="17"/>
        <v>10000</v>
      </c>
      <c r="S17" s="1">
        <f t="shared" si="17"/>
        <v>10000</v>
      </c>
      <c r="T17" s="1">
        <f t="shared" si="17"/>
        <v>10000</v>
      </c>
      <c r="U17" s="1">
        <f t="shared" si="17"/>
        <v>10000</v>
      </c>
      <c r="V17" s="1">
        <f t="shared" si="17"/>
        <v>10000</v>
      </c>
      <c r="W17" s="1">
        <f t="shared" si="17"/>
        <v>10000</v>
      </c>
      <c r="X17" s="1">
        <f t="shared" si="17"/>
        <v>10000</v>
      </c>
      <c r="Y17" s="1">
        <f t="shared" si="17"/>
        <v>10000</v>
      </c>
      <c r="Z17" s="1">
        <f t="shared" si="17"/>
        <v>10700</v>
      </c>
      <c r="AA17" s="1">
        <f t="shared" si="17"/>
        <v>10700</v>
      </c>
      <c r="AB17" s="1">
        <f t="shared" si="17"/>
        <v>10700</v>
      </c>
      <c r="AC17" s="1">
        <f t="shared" si="17"/>
        <v>10700</v>
      </c>
      <c r="AD17" s="1">
        <f t="shared" si="17"/>
        <v>10700</v>
      </c>
      <c r="AE17" s="1">
        <f t="shared" si="17"/>
        <v>10700</v>
      </c>
      <c r="AF17" s="1">
        <f t="shared" si="17"/>
        <v>10700</v>
      </c>
      <c r="AG17" s="1">
        <f t="shared" si="17"/>
        <v>10700</v>
      </c>
      <c r="AH17" s="1">
        <f t="shared" ref="AH17:BI17" si="18">AH13*AH9</f>
        <v>10700</v>
      </c>
      <c r="AI17" s="1">
        <f t="shared" si="18"/>
        <v>10700</v>
      </c>
      <c r="AJ17" s="1">
        <f t="shared" si="18"/>
        <v>10700</v>
      </c>
      <c r="AK17" s="1">
        <f t="shared" si="18"/>
        <v>10700</v>
      </c>
      <c r="AL17" s="1">
        <f t="shared" si="18"/>
        <v>11449</v>
      </c>
      <c r="AM17" s="1">
        <f t="shared" si="18"/>
        <v>11449</v>
      </c>
      <c r="AN17" s="1">
        <f t="shared" si="18"/>
        <v>11449</v>
      </c>
      <c r="AO17" s="1">
        <f t="shared" si="18"/>
        <v>11449</v>
      </c>
      <c r="AP17" s="1">
        <f t="shared" si="18"/>
        <v>11449</v>
      </c>
      <c r="AQ17" s="1">
        <f t="shared" si="18"/>
        <v>11449</v>
      </c>
      <c r="AR17" s="1">
        <f t="shared" si="18"/>
        <v>11449</v>
      </c>
      <c r="AS17" s="1">
        <f t="shared" si="18"/>
        <v>11449</v>
      </c>
      <c r="AT17" s="1">
        <f t="shared" si="18"/>
        <v>11449</v>
      </c>
      <c r="AU17" s="1">
        <f t="shared" si="18"/>
        <v>11449</v>
      </c>
      <c r="AV17" s="1">
        <f t="shared" si="18"/>
        <v>11449</v>
      </c>
      <c r="AW17" s="1">
        <f t="shared" si="18"/>
        <v>11449</v>
      </c>
      <c r="AX17" s="1">
        <f t="shared" si="18"/>
        <v>12250.43</v>
      </c>
      <c r="AY17" s="1">
        <f t="shared" si="18"/>
        <v>12250.43</v>
      </c>
      <c r="AZ17" s="1">
        <f t="shared" si="18"/>
        <v>12250.43</v>
      </c>
      <c r="BA17" s="1">
        <f t="shared" si="18"/>
        <v>12250.43</v>
      </c>
      <c r="BB17" s="1">
        <f t="shared" si="18"/>
        <v>12250.43</v>
      </c>
      <c r="BC17" s="1">
        <f t="shared" si="18"/>
        <v>12250.43</v>
      </c>
      <c r="BD17" s="1">
        <f t="shared" si="18"/>
        <v>12250.43</v>
      </c>
      <c r="BE17" s="1">
        <f t="shared" si="18"/>
        <v>12250.43</v>
      </c>
      <c r="BF17" s="1">
        <f t="shared" si="18"/>
        <v>12250.43</v>
      </c>
      <c r="BG17" s="1">
        <f t="shared" si="18"/>
        <v>12250.43</v>
      </c>
      <c r="BH17" s="1">
        <f t="shared" si="18"/>
        <v>12250.43</v>
      </c>
      <c r="BI17" s="1">
        <f t="shared" si="18"/>
        <v>12250.43</v>
      </c>
      <c r="BJ17" s="75"/>
      <c r="BK17" s="75"/>
      <c r="BL17" s="75"/>
      <c r="BM17" s="75"/>
      <c r="BN17" s="75"/>
      <c r="BO17" s="75"/>
      <c r="BP17" s="75"/>
      <c r="BQ17" s="75"/>
      <c r="BR17" s="75"/>
      <c r="BS17" s="75"/>
      <c r="BT17" s="75"/>
      <c r="BU17" s="75"/>
      <c r="BV17" s="75"/>
      <c r="BW17" s="75"/>
      <c r="BX17" s="75"/>
      <c r="BY17" s="75"/>
      <c r="BZ17" s="75"/>
      <c r="CA17" s="75"/>
      <c r="CB17" s="75"/>
      <c r="CC17" s="75"/>
      <c r="CD17" s="75"/>
      <c r="CE17" s="75"/>
      <c r="CF17" s="75"/>
      <c r="CG17" s="75"/>
    </row>
    <row r="18" spans="1:85">
      <c r="A18" s="68" t="s">
        <v>232</v>
      </c>
      <c r="B18" s="1">
        <f t="shared" ref="B18:AG18" si="19">B14*B10</f>
        <v>10000</v>
      </c>
      <c r="C18" s="1">
        <f t="shared" si="19"/>
        <v>10000</v>
      </c>
      <c r="D18" s="1">
        <f t="shared" si="19"/>
        <v>10000</v>
      </c>
      <c r="E18" s="1">
        <f t="shared" si="19"/>
        <v>10000</v>
      </c>
      <c r="F18" s="1">
        <f t="shared" si="19"/>
        <v>10000</v>
      </c>
      <c r="G18" s="1">
        <f t="shared" si="19"/>
        <v>10000</v>
      </c>
      <c r="H18" s="1">
        <f t="shared" si="19"/>
        <v>10000</v>
      </c>
      <c r="I18" s="1">
        <f t="shared" si="19"/>
        <v>10000</v>
      </c>
      <c r="J18" s="1">
        <f t="shared" si="19"/>
        <v>10000</v>
      </c>
      <c r="K18" s="1">
        <f t="shared" si="19"/>
        <v>10000</v>
      </c>
      <c r="L18" s="1">
        <f t="shared" si="19"/>
        <v>10000</v>
      </c>
      <c r="M18" s="1">
        <f t="shared" si="19"/>
        <v>10000</v>
      </c>
      <c r="N18" s="1">
        <f t="shared" si="19"/>
        <v>10000</v>
      </c>
      <c r="O18" s="1">
        <f t="shared" si="19"/>
        <v>10000</v>
      </c>
      <c r="P18" s="1">
        <f t="shared" si="19"/>
        <v>10000</v>
      </c>
      <c r="Q18" s="1">
        <f t="shared" si="19"/>
        <v>10000</v>
      </c>
      <c r="R18" s="1">
        <f t="shared" si="19"/>
        <v>10000</v>
      </c>
      <c r="S18" s="1">
        <f t="shared" si="19"/>
        <v>10000</v>
      </c>
      <c r="T18" s="1">
        <f t="shared" si="19"/>
        <v>10000</v>
      </c>
      <c r="U18" s="1">
        <f t="shared" si="19"/>
        <v>10000</v>
      </c>
      <c r="V18" s="1">
        <f t="shared" si="19"/>
        <v>10000</v>
      </c>
      <c r="W18" s="1">
        <f t="shared" si="19"/>
        <v>10000</v>
      </c>
      <c r="X18" s="1">
        <f t="shared" si="19"/>
        <v>10000</v>
      </c>
      <c r="Y18" s="1">
        <f t="shared" si="19"/>
        <v>10000</v>
      </c>
      <c r="Z18" s="1">
        <f t="shared" si="19"/>
        <v>10700</v>
      </c>
      <c r="AA18" s="1">
        <f t="shared" si="19"/>
        <v>10700</v>
      </c>
      <c r="AB18" s="1">
        <f t="shared" si="19"/>
        <v>10700</v>
      </c>
      <c r="AC18" s="1">
        <f t="shared" si="19"/>
        <v>10700</v>
      </c>
      <c r="AD18" s="1">
        <f t="shared" si="19"/>
        <v>10700</v>
      </c>
      <c r="AE18" s="1">
        <f t="shared" si="19"/>
        <v>10700</v>
      </c>
      <c r="AF18" s="1">
        <f t="shared" si="19"/>
        <v>10700</v>
      </c>
      <c r="AG18" s="1">
        <f t="shared" si="19"/>
        <v>10700</v>
      </c>
      <c r="AH18" s="1">
        <f t="shared" ref="AH18:BI18" si="20">AH14*AH10</f>
        <v>10700</v>
      </c>
      <c r="AI18" s="1">
        <f t="shared" si="20"/>
        <v>10700</v>
      </c>
      <c r="AJ18" s="1">
        <f t="shared" si="20"/>
        <v>10700</v>
      </c>
      <c r="AK18" s="1">
        <f t="shared" si="20"/>
        <v>10700</v>
      </c>
      <c r="AL18" s="1">
        <f t="shared" si="20"/>
        <v>11449</v>
      </c>
      <c r="AM18" s="1">
        <f t="shared" si="20"/>
        <v>11449</v>
      </c>
      <c r="AN18" s="1">
        <f t="shared" si="20"/>
        <v>11449</v>
      </c>
      <c r="AO18" s="1">
        <f t="shared" si="20"/>
        <v>11449</v>
      </c>
      <c r="AP18" s="1">
        <f t="shared" si="20"/>
        <v>11449</v>
      </c>
      <c r="AQ18" s="1">
        <f t="shared" si="20"/>
        <v>11449</v>
      </c>
      <c r="AR18" s="1">
        <f t="shared" si="20"/>
        <v>11449</v>
      </c>
      <c r="AS18" s="1">
        <f t="shared" si="20"/>
        <v>11449</v>
      </c>
      <c r="AT18" s="1">
        <f t="shared" si="20"/>
        <v>11449</v>
      </c>
      <c r="AU18" s="1">
        <f t="shared" si="20"/>
        <v>11449</v>
      </c>
      <c r="AV18" s="1">
        <f t="shared" si="20"/>
        <v>11449</v>
      </c>
      <c r="AW18" s="1">
        <f t="shared" si="20"/>
        <v>11449</v>
      </c>
      <c r="AX18" s="1">
        <f t="shared" si="20"/>
        <v>12250.43</v>
      </c>
      <c r="AY18" s="1">
        <f t="shared" si="20"/>
        <v>12250.43</v>
      </c>
      <c r="AZ18" s="1">
        <f t="shared" si="20"/>
        <v>12250.43</v>
      </c>
      <c r="BA18" s="1">
        <f t="shared" si="20"/>
        <v>12250.43</v>
      </c>
      <c r="BB18" s="1">
        <f t="shared" si="20"/>
        <v>12250.43</v>
      </c>
      <c r="BC18" s="1">
        <f t="shared" si="20"/>
        <v>12250.43</v>
      </c>
      <c r="BD18" s="1">
        <f t="shared" si="20"/>
        <v>12250.43</v>
      </c>
      <c r="BE18" s="1">
        <f t="shared" si="20"/>
        <v>12250.43</v>
      </c>
      <c r="BF18" s="1">
        <f t="shared" si="20"/>
        <v>12250.43</v>
      </c>
      <c r="BG18" s="1">
        <f t="shared" si="20"/>
        <v>12250.43</v>
      </c>
      <c r="BH18" s="1">
        <f t="shared" si="20"/>
        <v>12250.43</v>
      </c>
      <c r="BI18" s="1">
        <f t="shared" si="20"/>
        <v>12250.43</v>
      </c>
      <c r="BJ18" s="75"/>
      <c r="BK18" s="75"/>
      <c r="BL18" s="75"/>
      <c r="BM18" s="75"/>
      <c r="BN18" s="75"/>
      <c r="BO18" s="75"/>
      <c r="BP18" s="75"/>
      <c r="BQ18" s="75"/>
      <c r="BR18" s="75"/>
      <c r="BS18" s="75"/>
      <c r="BT18" s="75"/>
      <c r="BU18" s="75"/>
      <c r="BV18" s="75"/>
      <c r="BW18" s="75"/>
      <c r="BX18" s="75"/>
      <c r="BY18" s="75"/>
      <c r="BZ18" s="75"/>
      <c r="CA18" s="75"/>
      <c r="CB18" s="75"/>
      <c r="CC18" s="75"/>
      <c r="CD18" s="75"/>
      <c r="CE18" s="75"/>
      <c r="CF18" s="75"/>
      <c r="CG18" s="75"/>
    </row>
    <row r="19" spans="1:85">
      <c r="A19" s="76"/>
      <c r="BI19" s="77"/>
    </row>
    <row r="20" spans="1:85" ht="15" thickBot="1">
      <c r="A20" s="139" t="s">
        <v>28</v>
      </c>
      <c r="B20" s="140">
        <f t="shared" ref="B20:AG20" si="21">SUM(B17:B18)</f>
        <v>20000</v>
      </c>
      <c r="C20" s="140">
        <f t="shared" si="21"/>
        <v>20000</v>
      </c>
      <c r="D20" s="140">
        <f t="shared" si="21"/>
        <v>20000</v>
      </c>
      <c r="E20" s="140">
        <f t="shared" si="21"/>
        <v>20000</v>
      </c>
      <c r="F20" s="140">
        <f t="shared" si="21"/>
        <v>20000</v>
      </c>
      <c r="G20" s="140">
        <f t="shared" si="21"/>
        <v>20000</v>
      </c>
      <c r="H20" s="140">
        <f t="shared" si="21"/>
        <v>20000</v>
      </c>
      <c r="I20" s="140">
        <f t="shared" si="21"/>
        <v>20000</v>
      </c>
      <c r="J20" s="140">
        <f t="shared" si="21"/>
        <v>20000</v>
      </c>
      <c r="K20" s="140">
        <f t="shared" si="21"/>
        <v>20000</v>
      </c>
      <c r="L20" s="140">
        <f t="shared" si="21"/>
        <v>20000</v>
      </c>
      <c r="M20" s="140">
        <f t="shared" si="21"/>
        <v>20000</v>
      </c>
      <c r="N20" s="140">
        <f t="shared" si="21"/>
        <v>20000</v>
      </c>
      <c r="O20" s="140">
        <f t="shared" si="21"/>
        <v>20000</v>
      </c>
      <c r="P20" s="140">
        <f t="shared" si="21"/>
        <v>20000</v>
      </c>
      <c r="Q20" s="140">
        <f t="shared" si="21"/>
        <v>20000</v>
      </c>
      <c r="R20" s="140">
        <f t="shared" si="21"/>
        <v>20000</v>
      </c>
      <c r="S20" s="140">
        <f t="shared" si="21"/>
        <v>20000</v>
      </c>
      <c r="T20" s="140">
        <f t="shared" si="21"/>
        <v>20000</v>
      </c>
      <c r="U20" s="140">
        <f t="shared" si="21"/>
        <v>20000</v>
      </c>
      <c r="V20" s="140">
        <f t="shared" si="21"/>
        <v>20000</v>
      </c>
      <c r="W20" s="140">
        <f t="shared" si="21"/>
        <v>20000</v>
      </c>
      <c r="X20" s="140">
        <f t="shared" si="21"/>
        <v>20000</v>
      </c>
      <c r="Y20" s="140">
        <f t="shared" si="21"/>
        <v>20000</v>
      </c>
      <c r="Z20" s="140">
        <f t="shared" si="21"/>
        <v>21400</v>
      </c>
      <c r="AA20" s="140">
        <f t="shared" si="21"/>
        <v>21400</v>
      </c>
      <c r="AB20" s="140">
        <f t="shared" si="21"/>
        <v>21400</v>
      </c>
      <c r="AC20" s="140">
        <f t="shared" si="21"/>
        <v>21400</v>
      </c>
      <c r="AD20" s="140">
        <f t="shared" si="21"/>
        <v>21400</v>
      </c>
      <c r="AE20" s="140">
        <f t="shared" si="21"/>
        <v>21400</v>
      </c>
      <c r="AF20" s="140">
        <f t="shared" si="21"/>
        <v>21400</v>
      </c>
      <c r="AG20" s="140">
        <f t="shared" si="21"/>
        <v>21400</v>
      </c>
      <c r="AH20" s="140">
        <f t="shared" ref="AH20:BI20" si="22">SUM(AH17:AH18)</f>
        <v>21400</v>
      </c>
      <c r="AI20" s="140">
        <f t="shared" si="22"/>
        <v>21400</v>
      </c>
      <c r="AJ20" s="140">
        <f t="shared" si="22"/>
        <v>21400</v>
      </c>
      <c r="AK20" s="140">
        <f t="shared" si="22"/>
        <v>21400</v>
      </c>
      <c r="AL20" s="140">
        <f t="shared" si="22"/>
        <v>22898</v>
      </c>
      <c r="AM20" s="140">
        <f t="shared" si="22"/>
        <v>22898</v>
      </c>
      <c r="AN20" s="140">
        <f t="shared" si="22"/>
        <v>22898</v>
      </c>
      <c r="AO20" s="140">
        <f t="shared" si="22"/>
        <v>22898</v>
      </c>
      <c r="AP20" s="140">
        <f t="shared" si="22"/>
        <v>22898</v>
      </c>
      <c r="AQ20" s="140">
        <f t="shared" si="22"/>
        <v>22898</v>
      </c>
      <c r="AR20" s="140">
        <f t="shared" si="22"/>
        <v>22898</v>
      </c>
      <c r="AS20" s="140">
        <f t="shared" si="22"/>
        <v>22898</v>
      </c>
      <c r="AT20" s="140">
        <f t="shared" si="22"/>
        <v>22898</v>
      </c>
      <c r="AU20" s="140">
        <f t="shared" si="22"/>
        <v>22898</v>
      </c>
      <c r="AV20" s="140">
        <f t="shared" si="22"/>
        <v>22898</v>
      </c>
      <c r="AW20" s="140">
        <f t="shared" si="22"/>
        <v>22898</v>
      </c>
      <c r="AX20" s="140">
        <f t="shared" si="22"/>
        <v>24500.86</v>
      </c>
      <c r="AY20" s="140">
        <f t="shared" si="22"/>
        <v>24500.86</v>
      </c>
      <c r="AZ20" s="140">
        <f t="shared" si="22"/>
        <v>24500.86</v>
      </c>
      <c r="BA20" s="140">
        <f t="shared" si="22"/>
        <v>24500.86</v>
      </c>
      <c r="BB20" s="140">
        <f t="shared" si="22"/>
        <v>24500.86</v>
      </c>
      <c r="BC20" s="140">
        <f t="shared" si="22"/>
        <v>24500.86</v>
      </c>
      <c r="BD20" s="140">
        <f t="shared" si="22"/>
        <v>24500.86</v>
      </c>
      <c r="BE20" s="140">
        <f t="shared" si="22"/>
        <v>24500.86</v>
      </c>
      <c r="BF20" s="140">
        <f t="shared" si="22"/>
        <v>24500.86</v>
      </c>
      <c r="BG20" s="140">
        <f t="shared" si="22"/>
        <v>24500.86</v>
      </c>
      <c r="BH20" s="140">
        <f t="shared" si="22"/>
        <v>24500.86</v>
      </c>
      <c r="BI20" s="140">
        <f t="shared" si="22"/>
        <v>24500.86</v>
      </c>
      <c r="BJ20" s="78"/>
      <c r="BK20" s="78"/>
      <c r="BL20" s="78"/>
      <c r="BM20" s="78"/>
      <c r="BN20" s="78"/>
      <c r="BO20" s="78"/>
      <c r="BP20" s="78"/>
      <c r="BQ20" s="78"/>
      <c r="BR20" s="78"/>
      <c r="BS20" s="78"/>
      <c r="BT20" s="78"/>
      <c r="BU20" s="78"/>
      <c r="BV20" s="78"/>
      <c r="BW20" s="78"/>
      <c r="BX20" s="78"/>
      <c r="BY20" s="78"/>
      <c r="BZ20" s="78"/>
      <c r="CA20" s="78"/>
      <c r="CB20" s="78"/>
      <c r="CC20" s="78"/>
      <c r="CD20" s="78"/>
      <c r="CE20" s="78"/>
      <c r="CF20" s="78"/>
      <c r="CG20" s="78"/>
    </row>
    <row r="23" spans="1:85">
      <c r="A23" s="132" t="s">
        <v>44</v>
      </c>
      <c r="B23" s="141" t="s">
        <v>30</v>
      </c>
      <c r="C23" s="141" t="s">
        <v>31</v>
      </c>
      <c r="D23" s="141" t="s">
        <v>32</v>
      </c>
      <c r="E23" s="141" t="s">
        <v>33</v>
      </c>
      <c r="F23" s="141" t="s">
        <v>34</v>
      </c>
    </row>
    <row r="24" spans="1:85">
      <c r="A24" s="68" t="s">
        <v>231</v>
      </c>
      <c r="B24" s="79">
        <f>SUM(B17:M17)</f>
        <v>120000</v>
      </c>
      <c r="C24" s="79">
        <f>SUM(N17:Y17)</f>
        <v>120000</v>
      </c>
      <c r="D24" s="79">
        <f>SUM(Z17:AK17)</f>
        <v>128400</v>
      </c>
      <c r="E24" s="79">
        <f>SUM(AL17:AW17)</f>
        <v>137388</v>
      </c>
      <c r="F24" s="79">
        <f>SUM(AX17:BI17)</f>
        <v>147005.15999999997</v>
      </c>
      <c r="G24" s="80">
        <v>4367.4885440415992</v>
      </c>
      <c r="H24" s="80"/>
      <c r="I24" s="80"/>
      <c r="J24" s="80"/>
    </row>
    <row r="25" spans="1:85">
      <c r="A25" s="68" t="s">
        <v>232</v>
      </c>
      <c r="B25" s="79">
        <f>SUM(B18:M18)</f>
        <v>120000</v>
      </c>
      <c r="C25" s="79">
        <f>SUM(N18:Y18)</f>
        <v>120000</v>
      </c>
      <c r="D25" s="79">
        <f>SUM(Z18:AK18)</f>
        <v>128400</v>
      </c>
      <c r="E25" s="79">
        <f>SUM(AL18:AW18)</f>
        <v>137388</v>
      </c>
      <c r="F25" s="79">
        <f>SUM(AX18:BI18)</f>
        <v>147005.15999999997</v>
      </c>
      <c r="G25" s="80">
        <v>5149.4541482959994</v>
      </c>
      <c r="H25" s="80"/>
      <c r="I25" s="80"/>
      <c r="J25" s="80"/>
    </row>
    <row r="26" spans="1:85">
      <c r="A26" s="142" t="s">
        <v>28</v>
      </c>
      <c r="B26" s="143">
        <f>SUM(B24:B25)</f>
        <v>240000</v>
      </c>
      <c r="C26" s="143">
        <f>SUM(C24:C25)</f>
        <v>240000</v>
      </c>
      <c r="D26" s="143">
        <f>SUM(D24:D25)</f>
        <v>256800</v>
      </c>
      <c r="E26" s="143">
        <f>SUM(E24:E25)</f>
        <v>274776</v>
      </c>
      <c r="F26" s="143">
        <f>SUM(F24:F25)</f>
        <v>294010.31999999995</v>
      </c>
    </row>
    <row r="27" spans="1:85" ht="15" thickBot="1">
      <c r="A27" s="81"/>
      <c r="B27" s="81"/>
      <c r="C27" s="81"/>
      <c r="D27" s="81"/>
      <c r="E27" s="81"/>
      <c r="F27" s="81"/>
    </row>
    <row r="28" spans="1:85">
      <c r="A28" s="144" t="s">
        <v>45</v>
      </c>
      <c r="B28" s="145" t="s">
        <v>30</v>
      </c>
      <c r="C28" s="145" t="s">
        <v>31</v>
      </c>
      <c r="D28" s="145" t="s">
        <v>32</v>
      </c>
      <c r="E28" s="145" t="s">
        <v>33</v>
      </c>
      <c r="F28" s="145" t="s">
        <v>34</v>
      </c>
    </row>
    <row r="29" spans="1:85">
      <c r="A29" s="68" t="s">
        <v>231</v>
      </c>
      <c r="B29" s="82">
        <f>MAX(B9:M9)</f>
        <v>1</v>
      </c>
      <c r="C29" s="82">
        <f>MAX(N9:Y9)</f>
        <v>1</v>
      </c>
      <c r="D29" s="82">
        <f>MAX(Z9:AK9)</f>
        <v>1</v>
      </c>
      <c r="E29" s="82">
        <f>MAX(AL9:AW9)</f>
        <v>1</v>
      </c>
      <c r="F29" s="82">
        <f>MAX(AX9:BI9)</f>
        <v>1</v>
      </c>
    </row>
    <row r="30" spans="1:85">
      <c r="A30" s="68" t="s">
        <v>232</v>
      </c>
      <c r="B30" s="82">
        <f>MAX(B10:M10)</f>
        <v>5</v>
      </c>
      <c r="C30" s="82">
        <f>MAX(N10:Y10)</f>
        <v>5</v>
      </c>
      <c r="D30" s="82">
        <f>MAX(Z10:AK10)</f>
        <v>5</v>
      </c>
      <c r="E30" s="82">
        <f>MAX(AL10:AW10)</f>
        <v>5</v>
      </c>
      <c r="F30" s="82">
        <f>MAX(AX10:BI10)</f>
        <v>5</v>
      </c>
    </row>
    <row r="31" spans="1:85">
      <c r="A31" s="132" t="s">
        <v>46</v>
      </c>
      <c r="B31" s="146">
        <f>SUM(B29:B30)</f>
        <v>6</v>
      </c>
      <c r="C31" s="146">
        <f>SUM(C29:C30)</f>
        <v>6</v>
      </c>
      <c r="D31" s="146">
        <f>SUM(D29:D30)</f>
        <v>6</v>
      </c>
      <c r="E31" s="146">
        <f>SUM(E29:E30)</f>
        <v>6</v>
      </c>
      <c r="F31" s="146">
        <f>SUM(F29:F30)</f>
        <v>6</v>
      </c>
    </row>
  </sheetData>
  <pageMargins left="0.7" right="0.7" top="0.75" bottom="0.75" header="0.3" footer="0.3"/>
  <pageSetup paperSize="9" orientation="portrait" horizontalDpi="4294967292" verticalDpi="4294967292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/>
  </sheetPr>
  <dimension ref="A1:EA167"/>
  <sheetViews>
    <sheetView zoomScaleNormal="100" workbookViewId="0">
      <pane ySplit="7" topLeftCell="A32" activePane="bottomLeft" state="frozen"/>
      <selection sqref="A1:XFD1048576"/>
      <selection pane="bottomLeft" activeCell="D1" sqref="D1"/>
    </sheetView>
  </sheetViews>
  <sheetFormatPr defaultColWidth="8.77734375" defaultRowHeight="14.4"/>
  <cols>
    <col min="1" max="1" width="47.77734375" style="5" bestFit="1" customWidth="1"/>
    <col min="2" max="6" width="22.77734375" style="5" customWidth="1"/>
    <col min="7" max="22" width="19.77734375" style="5" bestFit="1" customWidth="1"/>
    <col min="23" max="23" width="19.77734375" style="5" customWidth="1"/>
    <col min="24" max="28" width="19.77734375" style="5" bestFit="1" customWidth="1"/>
    <col min="29" max="29" width="19.77734375" style="5" customWidth="1"/>
    <col min="30" max="43" width="19.77734375" style="5" bestFit="1" customWidth="1"/>
    <col min="44" max="61" width="20.6640625" style="5" customWidth="1"/>
    <col min="62" max="83" width="18.44140625" style="5" bestFit="1" customWidth="1"/>
    <col min="84" max="84" width="17" style="5" customWidth="1"/>
    <col min="85" max="85" width="21.109375" style="5" customWidth="1"/>
    <col min="86" max="16384" width="8.77734375" style="5"/>
  </cols>
  <sheetData>
    <row r="1" spans="1:131" s="31" customFormat="1">
      <c r="A1" s="231" t="s">
        <v>57</v>
      </c>
      <c r="B1" s="231"/>
      <c r="C1" s="231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</row>
    <row r="2" spans="1:131" s="31" customFormat="1">
      <c r="A2" s="32" t="str">
        <f>CONCATENATE(Company, ": ",start, " -  ",end)</f>
        <v>Estacionamento Vertical: Mês 1 -  Mês 60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</row>
    <row r="3" spans="1:131" s="31" customFormat="1">
      <c r="A3" s="33" t="str">
        <f>CONCATENATE("Valores em ",currency)</f>
        <v>Valores em R$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0"/>
    </row>
    <row r="4" spans="1:131" s="31" customFormat="1">
      <c r="A4" s="32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</row>
    <row r="5" spans="1:131" s="31" customFormat="1">
      <c r="A5" s="32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30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</row>
    <row r="6" spans="1:131" s="36" customFormat="1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5"/>
      <c r="AM6" s="35"/>
      <c r="AN6" s="35"/>
      <c r="AO6" s="35"/>
      <c r="AP6" s="35"/>
      <c r="AQ6" s="35"/>
      <c r="AR6" s="35"/>
      <c r="AS6" s="35"/>
      <c r="AT6" s="35"/>
      <c r="AU6" s="35"/>
      <c r="AV6" s="35"/>
      <c r="AW6" s="35"/>
    </row>
    <row r="7" spans="1:131" s="38" customFormat="1">
      <c r="A7" s="101" t="s">
        <v>1</v>
      </c>
      <c r="B7" s="147">
        <v>1</v>
      </c>
      <c r="C7" s="147">
        <v>2</v>
      </c>
      <c r="D7" s="147">
        <v>3</v>
      </c>
      <c r="E7" s="147">
        <v>4</v>
      </c>
      <c r="F7" s="147">
        <v>5</v>
      </c>
      <c r="G7" s="147">
        <v>6</v>
      </c>
      <c r="H7" s="147">
        <v>7</v>
      </c>
      <c r="I7" s="147">
        <v>8</v>
      </c>
      <c r="J7" s="147">
        <v>9</v>
      </c>
      <c r="K7" s="147">
        <v>10</v>
      </c>
      <c r="L7" s="147">
        <v>11</v>
      </c>
      <c r="M7" s="147">
        <v>12</v>
      </c>
      <c r="N7" s="147">
        <v>13</v>
      </c>
      <c r="O7" s="147">
        <v>14</v>
      </c>
      <c r="P7" s="147">
        <v>15</v>
      </c>
      <c r="Q7" s="147">
        <v>16</v>
      </c>
      <c r="R7" s="147">
        <v>17</v>
      </c>
      <c r="S7" s="147">
        <v>18</v>
      </c>
      <c r="T7" s="147">
        <v>19</v>
      </c>
      <c r="U7" s="147">
        <v>20</v>
      </c>
      <c r="V7" s="147">
        <v>21</v>
      </c>
      <c r="W7" s="147">
        <v>22</v>
      </c>
      <c r="X7" s="147">
        <v>23</v>
      </c>
      <c r="Y7" s="147">
        <v>24</v>
      </c>
      <c r="Z7" s="147">
        <v>25</v>
      </c>
      <c r="AA7" s="147">
        <v>26</v>
      </c>
      <c r="AB7" s="147">
        <v>27</v>
      </c>
      <c r="AC7" s="147">
        <v>28</v>
      </c>
      <c r="AD7" s="147">
        <v>29</v>
      </c>
      <c r="AE7" s="147">
        <v>30</v>
      </c>
      <c r="AF7" s="147">
        <v>31</v>
      </c>
      <c r="AG7" s="147">
        <v>32</v>
      </c>
      <c r="AH7" s="147">
        <v>33</v>
      </c>
      <c r="AI7" s="147">
        <v>34</v>
      </c>
      <c r="AJ7" s="147">
        <v>35</v>
      </c>
      <c r="AK7" s="147">
        <v>36</v>
      </c>
      <c r="AL7" s="147">
        <v>37</v>
      </c>
      <c r="AM7" s="147">
        <v>38</v>
      </c>
      <c r="AN7" s="147">
        <v>39</v>
      </c>
      <c r="AO7" s="147">
        <v>40</v>
      </c>
      <c r="AP7" s="147">
        <v>41</v>
      </c>
      <c r="AQ7" s="147">
        <v>42</v>
      </c>
      <c r="AR7" s="147">
        <v>43</v>
      </c>
      <c r="AS7" s="147">
        <v>44</v>
      </c>
      <c r="AT7" s="147">
        <v>45</v>
      </c>
      <c r="AU7" s="147">
        <v>46</v>
      </c>
      <c r="AV7" s="147">
        <v>47</v>
      </c>
      <c r="AW7" s="147">
        <v>48</v>
      </c>
      <c r="AX7" s="147">
        <v>49</v>
      </c>
      <c r="AY7" s="147">
        <v>50</v>
      </c>
      <c r="AZ7" s="147">
        <v>51</v>
      </c>
      <c r="BA7" s="147">
        <v>52</v>
      </c>
      <c r="BB7" s="147">
        <v>53</v>
      </c>
      <c r="BC7" s="147">
        <v>54</v>
      </c>
      <c r="BD7" s="147">
        <v>55</v>
      </c>
      <c r="BE7" s="147">
        <v>56</v>
      </c>
      <c r="BF7" s="147">
        <v>57</v>
      </c>
      <c r="BG7" s="147">
        <v>58</v>
      </c>
      <c r="BH7" s="147">
        <v>59</v>
      </c>
      <c r="BI7" s="148">
        <v>60</v>
      </c>
      <c r="BJ7" s="37"/>
      <c r="BK7" s="37"/>
      <c r="BL7" s="37"/>
      <c r="BM7" s="37"/>
      <c r="BN7" s="37"/>
      <c r="BO7" s="37"/>
      <c r="BP7" s="37"/>
      <c r="BQ7" s="37"/>
      <c r="BR7" s="37"/>
      <c r="BS7" s="37"/>
      <c r="BT7" s="37"/>
      <c r="BU7" s="37"/>
      <c r="BV7" s="37"/>
      <c r="BW7" s="37"/>
      <c r="BX7" s="37"/>
      <c r="BY7" s="37"/>
      <c r="BZ7" s="37"/>
      <c r="CA7" s="37"/>
      <c r="CB7" s="37"/>
      <c r="CC7" s="37"/>
      <c r="CD7" s="37"/>
      <c r="CE7" s="37"/>
      <c r="CF7" s="37"/>
      <c r="CG7" s="37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</row>
    <row r="8" spans="1:131" s="40" customFormat="1">
      <c r="A8" s="41" t="s">
        <v>235</v>
      </c>
      <c r="B8" s="1">
        <f>Receita!$D$15/12</f>
        <v>10950.4</v>
      </c>
      <c r="C8" s="1">
        <f>B8</f>
        <v>10950.4</v>
      </c>
      <c r="D8" s="1">
        <f t="shared" ref="D8:M8" si="0">C8</f>
        <v>10950.4</v>
      </c>
      <c r="E8" s="1">
        <f t="shared" si="0"/>
        <v>10950.4</v>
      </c>
      <c r="F8" s="1">
        <f t="shared" si="0"/>
        <v>10950.4</v>
      </c>
      <c r="G8" s="1">
        <f t="shared" si="0"/>
        <v>10950.4</v>
      </c>
      <c r="H8" s="1">
        <f t="shared" si="0"/>
        <v>10950.4</v>
      </c>
      <c r="I8" s="1">
        <f t="shared" si="0"/>
        <v>10950.4</v>
      </c>
      <c r="J8" s="1">
        <f t="shared" si="0"/>
        <v>10950.4</v>
      </c>
      <c r="K8" s="1">
        <f t="shared" si="0"/>
        <v>10950.4</v>
      </c>
      <c r="L8" s="1">
        <f t="shared" si="0"/>
        <v>10950.4</v>
      </c>
      <c r="M8" s="1">
        <f t="shared" si="0"/>
        <v>10950.4</v>
      </c>
      <c r="N8" s="168">
        <f>Receita!$E$15/12</f>
        <v>11601.76</v>
      </c>
      <c r="O8" s="1">
        <f t="shared" ref="O8:Y8" si="1">N8</f>
        <v>11601.76</v>
      </c>
      <c r="P8" s="1">
        <f t="shared" si="1"/>
        <v>11601.76</v>
      </c>
      <c r="Q8" s="1">
        <f t="shared" si="1"/>
        <v>11601.76</v>
      </c>
      <c r="R8" s="1">
        <f t="shared" si="1"/>
        <v>11601.76</v>
      </c>
      <c r="S8" s="1">
        <f t="shared" si="1"/>
        <v>11601.76</v>
      </c>
      <c r="T8" s="1">
        <f t="shared" si="1"/>
        <v>11601.76</v>
      </c>
      <c r="U8" s="1">
        <f t="shared" si="1"/>
        <v>11601.76</v>
      </c>
      <c r="V8" s="1">
        <f t="shared" si="1"/>
        <v>11601.76</v>
      </c>
      <c r="W8" s="1">
        <f t="shared" si="1"/>
        <v>11601.76</v>
      </c>
      <c r="X8" s="1">
        <f t="shared" si="1"/>
        <v>11601.76</v>
      </c>
      <c r="Y8" s="1">
        <f t="shared" si="1"/>
        <v>11601.76</v>
      </c>
      <c r="Z8" s="168">
        <f>Receita!$F$15/12</f>
        <v>12300.32</v>
      </c>
      <c r="AA8" s="1">
        <f t="shared" ref="AA8:AK8" si="2">Z8</f>
        <v>12300.32</v>
      </c>
      <c r="AB8" s="1">
        <f t="shared" si="2"/>
        <v>12300.32</v>
      </c>
      <c r="AC8" s="1">
        <f t="shared" si="2"/>
        <v>12300.32</v>
      </c>
      <c r="AD8" s="1">
        <f t="shared" si="2"/>
        <v>12300.32</v>
      </c>
      <c r="AE8" s="1">
        <f t="shared" si="2"/>
        <v>12300.32</v>
      </c>
      <c r="AF8" s="1">
        <f t="shared" si="2"/>
        <v>12300.32</v>
      </c>
      <c r="AG8" s="1">
        <f t="shared" si="2"/>
        <v>12300.32</v>
      </c>
      <c r="AH8" s="1">
        <f t="shared" si="2"/>
        <v>12300.32</v>
      </c>
      <c r="AI8" s="1">
        <f t="shared" si="2"/>
        <v>12300.32</v>
      </c>
      <c r="AJ8" s="1">
        <f t="shared" si="2"/>
        <v>12300.32</v>
      </c>
      <c r="AK8" s="1">
        <f t="shared" si="2"/>
        <v>12300.32</v>
      </c>
      <c r="AL8" s="168">
        <f>Receita!$G$15/12</f>
        <v>13046.080000000002</v>
      </c>
      <c r="AM8" s="1">
        <f t="shared" ref="AM8:AW8" si="3">AL8</f>
        <v>13046.080000000002</v>
      </c>
      <c r="AN8" s="1">
        <f t="shared" si="3"/>
        <v>13046.080000000002</v>
      </c>
      <c r="AO8" s="1">
        <f t="shared" si="3"/>
        <v>13046.080000000002</v>
      </c>
      <c r="AP8" s="1">
        <f t="shared" si="3"/>
        <v>13046.080000000002</v>
      </c>
      <c r="AQ8" s="1">
        <f t="shared" si="3"/>
        <v>13046.080000000002</v>
      </c>
      <c r="AR8" s="1">
        <f t="shared" si="3"/>
        <v>13046.080000000002</v>
      </c>
      <c r="AS8" s="1">
        <f t="shared" si="3"/>
        <v>13046.080000000002</v>
      </c>
      <c r="AT8" s="1">
        <f t="shared" si="3"/>
        <v>13046.080000000002</v>
      </c>
      <c r="AU8" s="1">
        <f t="shared" si="3"/>
        <v>13046.080000000002</v>
      </c>
      <c r="AV8" s="1">
        <f t="shared" si="3"/>
        <v>13046.080000000002</v>
      </c>
      <c r="AW8" s="1">
        <f t="shared" si="3"/>
        <v>13046.080000000002</v>
      </c>
      <c r="AX8" s="168">
        <f>Receita!$H$15/12</f>
        <v>13839.04</v>
      </c>
      <c r="AY8" s="1">
        <f t="shared" ref="AY8:BI8" si="4">AX8</f>
        <v>13839.04</v>
      </c>
      <c r="AZ8" s="1">
        <f t="shared" si="4"/>
        <v>13839.04</v>
      </c>
      <c r="BA8" s="1">
        <f t="shared" si="4"/>
        <v>13839.04</v>
      </c>
      <c r="BB8" s="1">
        <f t="shared" si="4"/>
        <v>13839.04</v>
      </c>
      <c r="BC8" s="1">
        <f t="shared" si="4"/>
        <v>13839.04</v>
      </c>
      <c r="BD8" s="1">
        <f t="shared" si="4"/>
        <v>13839.04</v>
      </c>
      <c r="BE8" s="1">
        <f t="shared" si="4"/>
        <v>13839.04</v>
      </c>
      <c r="BF8" s="1">
        <f t="shared" si="4"/>
        <v>13839.04</v>
      </c>
      <c r="BG8" s="1">
        <f t="shared" si="4"/>
        <v>13839.04</v>
      </c>
      <c r="BH8" s="1">
        <f t="shared" si="4"/>
        <v>13839.04</v>
      </c>
      <c r="BI8" s="1">
        <f t="shared" si="4"/>
        <v>13839.04</v>
      </c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</row>
    <row r="9" spans="1:131" s="40" customFormat="1">
      <c r="A9" s="41" t="s">
        <v>236</v>
      </c>
      <c r="B9" s="1">
        <f>Receita!$D$18/12</f>
        <v>180304</v>
      </c>
      <c r="C9" s="1">
        <f>B9</f>
        <v>180304</v>
      </c>
      <c r="D9" s="1">
        <f t="shared" ref="D9:M9" si="5">C9</f>
        <v>180304</v>
      </c>
      <c r="E9" s="1">
        <f t="shared" si="5"/>
        <v>180304</v>
      </c>
      <c r="F9" s="1">
        <f t="shared" si="5"/>
        <v>180304</v>
      </c>
      <c r="G9" s="1">
        <f t="shared" si="5"/>
        <v>180304</v>
      </c>
      <c r="H9" s="1">
        <f t="shared" si="5"/>
        <v>180304</v>
      </c>
      <c r="I9" s="1">
        <f t="shared" si="5"/>
        <v>180304</v>
      </c>
      <c r="J9" s="1">
        <f t="shared" si="5"/>
        <v>180304</v>
      </c>
      <c r="K9" s="1">
        <f t="shared" si="5"/>
        <v>180304</v>
      </c>
      <c r="L9" s="1">
        <f t="shared" si="5"/>
        <v>180304</v>
      </c>
      <c r="M9" s="1">
        <f t="shared" si="5"/>
        <v>180304</v>
      </c>
      <c r="N9" s="168">
        <f>Receita!$E$18/12</f>
        <v>248661.40000000005</v>
      </c>
      <c r="O9" s="1">
        <f t="shared" ref="O9:Y9" si="6">N9</f>
        <v>248661.40000000005</v>
      </c>
      <c r="P9" s="1">
        <f t="shared" si="6"/>
        <v>248661.40000000005</v>
      </c>
      <c r="Q9" s="1">
        <f t="shared" si="6"/>
        <v>248661.40000000005</v>
      </c>
      <c r="R9" s="1">
        <f t="shared" si="6"/>
        <v>248661.40000000005</v>
      </c>
      <c r="S9" s="1">
        <f t="shared" si="6"/>
        <v>248661.40000000005</v>
      </c>
      <c r="T9" s="1">
        <f t="shared" si="6"/>
        <v>248661.40000000005</v>
      </c>
      <c r="U9" s="1">
        <f t="shared" si="6"/>
        <v>248661.40000000005</v>
      </c>
      <c r="V9" s="1">
        <f t="shared" si="6"/>
        <v>248661.40000000005</v>
      </c>
      <c r="W9" s="1">
        <f t="shared" si="6"/>
        <v>248661.40000000005</v>
      </c>
      <c r="X9" s="1">
        <f t="shared" si="6"/>
        <v>248661.40000000005</v>
      </c>
      <c r="Y9" s="1">
        <f t="shared" si="6"/>
        <v>248661.40000000005</v>
      </c>
      <c r="Z9" s="168">
        <f>Receita!$F$18/12</f>
        <v>283978.8</v>
      </c>
      <c r="AA9" s="1">
        <f t="shared" ref="AA9:AK9" si="7">Z9</f>
        <v>283978.8</v>
      </c>
      <c r="AB9" s="1">
        <f t="shared" si="7"/>
        <v>283978.8</v>
      </c>
      <c r="AC9" s="1">
        <f t="shared" si="7"/>
        <v>283978.8</v>
      </c>
      <c r="AD9" s="1">
        <f t="shared" si="7"/>
        <v>283978.8</v>
      </c>
      <c r="AE9" s="1">
        <f t="shared" si="7"/>
        <v>283978.8</v>
      </c>
      <c r="AF9" s="1">
        <f t="shared" si="7"/>
        <v>283978.8</v>
      </c>
      <c r="AG9" s="1">
        <f t="shared" si="7"/>
        <v>283978.8</v>
      </c>
      <c r="AH9" s="1">
        <f t="shared" si="7"/>
        <v>283978.8</v>
      </c>
      <c r="AI9" s="1">
        <f t="shared" si="7"/>
        <v>283978.8</v>
      </c>
      <c r="AJ9" s="1">
        <f t="shared" si="7"/>
        <v>283978.8</v>
      </c>
      <c r="AK9" s="1">
        <f t="shared" si="7"/>
        <v>283978.8</v>
      </c>
      <c r="AL9" s="168">
        <f>Receita!$G$18/12</f>
        <v>300168.39999999997</v>
      </c>
      <c r="AM9" s="1">
        <f t="shared" ref="AM9:AW9" si="8">AL9</f>
        <v>300168.39999999997</v>
      </c>
      <c r="AN9" s="1">
        <f t="shared" si="8"/>
        <v>300168.39999999997</v>
      </c>
      <c r="AO9" s="1">
        <f t="shared" si="8"/>
        <v>300168.39999999997</v>
      </c>
      <c r="AP9" s="1">
        <f t="shared" si="8"/>
        <v>300168.39999999997</v>
      </c>
      <c r="AQ9" s="1">
        <f t="shared" si="8"/>
        <v>300168.39999999997</v>
      </c>
      <c r="AR9" s="1">
        <f t="shared" si="8"/>
        <v>300168.39999999997</v>
      </c>
      <c r="AS9" s="1">
        <f t="shared" si="8"/>
        <v>300168.39999999997</v>
      </c>
      <c r="AT9" s="1">
        <f t="shared" si="8"/>
        <v>300168.39999999997</v>
      </c>
      <c r="AU9" s="1">
        <f t="shared" si="8"/>
        <v>300168.39999999997</v>
      </c>
      <c r="AV9" s="1">
        <f t="shared" si="8"/>
        <v>300168.39999999997</v>
      </c>
      <c r="AW9" s="1">
        <f t="shared" si="8"/>
        <v>300168.39999999997</v>
      </c>
      <c r="AX9" s="168">
        <f>Receita!$H$18/12</f>
        <v>319100.32</v>
      </c>
      <c r="AY9" s="1">
        <f t="shared" ref="AY9:BI9" si="9">AX9</f>
        <v>319100.32</v>
      </c>
      <c r="AZ9" s="1">
        <f t="shared" si="9"/>
        <v>319100.32</v>
      </c>
      <c r="BA9" s="1">
        <f t="shared" si="9"/>
        <v>319100.32</v>
      </c>
      <c r="BB9" s="1">
        <f t="shared" si="9"/>
        <v>319100.32</v>
      </c>
      <c r="BC9" s="1">
        <f t="shared" si="9"/>
        <v>319100.32</v>
      </c>
      <c r="BD9" s="1">
        <f t="shared" si="9"/>
        <v>319100.32</v>
      </c>
      <c r="BE9" s="1">
        <f t="shared" si="9"/>
        <v>319100.32</v>
      </c>
      <c r="BF9" s="1">
        <f t="shared" si="9"/>
        <v>319100.32</v>
      </c>
      <c r="BG9" s="1">
        <f t="shared" si="9"/>
        <v>319100.32</v>
      </c>
      <c r="BH9" s="1">
        <f t="shared" si="9"/>
        <v>319100.32</v>
      </c>
      <c r="BI9" s="1">
        <f t="shared" si="9"/>
        <v>319100.32</v>
      </c>
      <c r="BJ9" s="39"/>
      <c r="BK9" s="39"/>
      <c r="BL9" s="39"/>
      <c r="BM9" s="39"/>
      <c r="BN9" s="39"/>
      <c r="BO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BZ9" s="39"/>
      <c r="CA9" s="39"/>
      <c r="CB9" s="39"/>
      <c r="CC9" s="39"/>
      <c r="CD9" s="39"/>
      <c r="CE9" s="39"/>
      <c r="CF9" s="39"/>
      <c r="CG9" s="39"/>
    </row>
    <row r="10" spans="1:131" s="43" customFormat="1">
      <c r="A10" s="149" t="s">
        <v>40</v>
      </c>
      <c r="B10" s="150">
        <f t="shared" ref="B10:AG10" si="10">SUM(B8:B9)</f>
        <v>191254.39999999999</v>
      </c>
      <c r="C10" s="150">
        <f t="shared" si="10"/>
        <v>191254.39999999999</v>
      </c>
      <c r="D10" s="150">
        <f t="shared" si="10"/>
        <v>191254.39999999999</v>
      </c>
      <c r="E10" s="150">
        <f t="shared" si="10"/>
        <v>191254.39999999999</v>
      </c>
      <c r="F10" s="150">
        <f t="shared" si="10"/>
        <v>191254.39999999999</v>
      </c>
      <c r="G10" s="150">
        <f t="shared" si="10"/>
        <v>191254.39999999999</v>
      </c>
      <c r="H10" s="150">
        <f t="shared" si="10"/>
        <v>191254.39999999999</v>
      </c>
      <c r="I10" s="150">
        <f t="shared" si="10"/>
        <v>191254.39999999999</v>
      </c>
      <c r="J10" s="150">
        <f t="shared" si="10"/>
        <v>191254.39999999999</v>
      </c>
      <c r="K10" s="150">
        <f t="shared" si="10"/>
        <v>191254.39999999999</v>
      </c>
      <c r="L10" s="150">
        <f t="shared" si="10"/>
        <v>191254.39999999999</v>
      </c>
      <c r="M10" s="150">
        <f t="shared" si="10"/>
        <v>191254.39999999999</v>
      </c>
      <c r="N10" s="150">
        <f t="shared" si="10"/>
        <v>260263.16000000006</v>
      </c>
      <c r="O10" s="150">
        <f t="shared" si="10"/>
        <v>260263.16000000006</v>
      </c>
      <c r="P10" s="150">
        <f t="shared" si="10"/>
        <v>260263.16000000006</v>
      </c>
      <c r="Q10" s="150">
        <f t="shared" si="10"/>
        <v>260263.16000000006</v>
      </c>
      <c r="R10" s="150">
        <f t="shared" si="10"/>
        <v>260263.16000000006</v>
      </c>
      <c r="S10" s="150">
        <f t="shared" si="10"/>
        <v>260263.16000000006</v>
      </c>
      <c r="T10" s="150">
        <f t="shared" si="10"/>
        <v>260263.16000000006</v>
      </c>
      <c r="U10" s="150">
        <f t="shared" si="10"/>
        <v>260263.16000000006</v>
      </c>
      <c r="V10" s="150">
        <f t="shared" si="10"/>
        <v>260263.16000000006</v>
      </c>
      <c r="W10" s="150">
        <f t="shared" si="10"/>
        <v>260263.16000000006</v>
      </c>
      <c r="X10" s="150">
        <f t="shared" si="10"/>
        <v>260263.16000000006</v>
      </c>
      <c r="Y10" s="150">
        <f t="shared" si="10"/>
        <v>260263.16000000006</v>
      </c>
      <c r="Z10" s="150">
        <f t="shared" si="10"/>
        <v>296279.12</v>
      </c>
      <c r="AA10" s="150">
        <f t="shared" si="10"/>
        <v>296279.12</v>
      </c>
      <c r="AB10" s="150">
        <f t="shared" si="10"/>
        <v>296279.12</v>
      </c>
      <c r="AC10" s="150">
        <f t="shared" si="10"/>
        <v>296279.12</v>
      </c>
      <c r="AD10" s="150">
        <f t="shared" si="10"/>
        <v>296279.12</v>
      </c>
      <c r="AE10" s="150">
        <f t="shared" si="10"/>
        <v>296279.12</v>
      </c>
      <c r="AF10" s="150">
        <f t="shared" si="10"/>
        <v>296279.12</v>
      </c>
      <c r="AG10" s="150">
        <f t="shared" si="10"/>
        <v>296279.12</v>
      </c>
      <c r="AH10" s="150">
        <f t="shared" ref="AH10:BI10" si="11">SUM(AH8:AH9)</f>
        <v>296279.12</v>
      </c>
      <c r="AI10" s="150">
        <f t="shared" si="11"/>
        <v>296279.12</v>
      </c>
      <c r="AJ10" s="150">
        <f t="shared" si="11"/>
        <v>296279.12</v>
      </c>
      <c r="AK10" s="150">
        <f t="shared" si="11"/>
        <v>296279.12</v>
      </c>
      <c r="AL10" s="150">
        <f t="shared" si="11"/>
        <v>313214.48</v>
      </c>
      <c r="AM10" s="150">
        <f t="shared" si="11"/>
        <v>313214.48</v>
      </c>
      <c r="AN10" s="150">
        <f t="shared" si="11"/>
        <v>313214.48</v>
      </c>
      <c r="AO10" s="150">
        <f t="shared" si="11"/>
        <v>313214.48</v>
      </c>
      <c r="AP10" s="150">
        <f t="shared" si="11"/>
        <v>313214.48</v>
      </c>
      <c r="AQ10" s="150">
        <f t="shared" si="11"/>
        <v>313214.48</v>
      </c>
      <c r="AR10" s="150">
        <f t="shared" si="11"/>
        <v>313214.48</v>
      </c>
      <c r="AS10" s="150">
        <f t="shared" si="11"/>
        <v>313214.48</v>
      </c>
      <c r="AT10" s="150">
        <f t="shared" si="11"/>
        <v>313214.48</v>
      </c>
      <c r="AU10" s="150">
        <f t="shared" si="11"/>
        <v>313214.48</v>
      </c>
      <c r="AV10" s="150">
        <f t="shared" si="11"/>
        <v>313214.48</v>
      </c>
      <c r="AW10" s="150">
        <f t="shared" si="11"/>
        <v>313214.48</v>
      </c>
      <c r="AX10" s="150">
        <f t="shared" si="11"/>
        <v>332939.36</v>
      </c>
      <c r="AY10" s="150">
        <f t="shared" si="11"/>
        <v>332939.36</v>
      </c>
      <c r="AZ10" s="150">
        <f t="shared" si="11"/>
        <v>332939.36</v>
      </c>
      <c r="BA10" s="150">
        <f t="shared" si="11"/>
        <v>332939.36</v>
      </c>
      <c r="BB10" s="150">
        <f t="shared" si="11"/>
        <v>332939.36</v>
      </c>
      <c r="BC10" s="150">
        <f t="shared" si="11"/>
        <v>332939.36</v>
      </c>
      <c r="BD10" s="150">
        <f t="shared" si="11"/>
        <v>332939.36</v>
      </c>
      <c r="BE10" s="150">
        <f t="shared" si="11"/>
        <v>332939.36</v>
      </c>
      <c r="BF10" s="150">
        <f t="shared" si="11"/>
        <v>332939.36</v>
      </c>
      <c r="BG10" s="150">
        <f t="shared" si="11"/>
        <v>332939.36</v>
      </c>
      <c r="BH10" s="150">
        <f t="shared" si="11"/>
        <v>332939.36</v>
      </c>
      <c r="BI10" s="150">
        <f t="shared" si="11"/>
        <v>332939.36</v>
      </c>
      <c r="BJ10" s="42"/>
      <c r="BK10" s="42"/>
      <c r="BL10" s="42"/>
      <c r="BM10" s="42"/>
      <c r="BN10" s="42"/>
      <c r="BO10" s="42"/>
      <c r="BP10" s="42"/>
      <c r="BQ10" s="42"/>
      <c r="BR10" s="42"/>
      <c r="BS10" s="42"/>
      <c r="BT10" s="42"/>
      <c r="BU10" s="42"/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2"/>
      <c r="CG10" s="42"/>
      <c r="CH10" s="42"/>
      <c r="CI10" s="42"/>
      <c r="CJ10" s="42"/>
      <c r="CK10" s="42"/>
      <c r="CL10" s="42"/>
      <c r="CM10" s="42"/>
      <c r="CN10" s="42"/>
      <c r="CO10" s="42"/>
      <c r="CP10" s="42"/>
      <c r="CQ10" s="42"/>
      <c r="CR10" s="42"/>
      <c r="CS10" s="42"/>
      <c r="CT10" s="42"/>
      <c r="CU10" s="42"/>
      <c r="CV10" s="42"/>
      <c r="CW10" s="42"/>
      <c r="CX10" s="42"/>
      <c r="CY10" s="42"/>
      <c r="CZ10" s="42"/>
      <c r="DA10" s="42"/>
      <c r="DB10" s="42"/>
      <c r="DC10" s="42"/>
      <c r="DD10" s="42"/>
      <c r="DE10" s="42"/>
      <c r="DF10" s="42"/>
      <c r="DG10" s="42"/>
      <c r="DH10" s="42"/>
      <c r="DI10" s="42"/>
      <c r="DJ10" s="42"/>
      <c r="DK10" s="42"/>
      <c r="DL10" s="42"/>
      <c r="DM10" s="42"/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/>
      <c r="DY10" s="42"/>
      <c r="DZ10" s="42"/>
      <c r="EA10" s="42"/>
    </row>
    <row r="11" spans="1:131" s="42" customFormat="1">
      <c r="A11" s="44" t="s">
        <v>41</v>
      </c>
      <c r="B11" s="1">
        <f>Resultados!B10*imp_fat</f>
        <v>18456.049599999998</v>
      </c>
      <c r="C11" s="1">
        <f>imp_fat*Resultados!C10</f>
        <v>18456.049599999998</v>
      </c>
      <c r="D11" s="1">
        <f>imp_fat*Resultados!D10</f>
        <v>18456.049599999998</v>
      </c>
      <c r="E11" s="1">
        <f>imp_fat*Resultados!E10</f>
        <v>18456.049599999998</v>
      </c>
      <c r="F11" s="1">
        <f>imp_fat*Resultados!F10</f>
        <v>18456.049599999998</v>
      </c>
      <c r="G11" s="1">
        <f>imp_fat*Resultados!G10</f>
        <v>18456.049599999998</v>
      </c>
      <c r="H11" s="1">
        <f>imp_fat*Resultados!H10</f>
        <v>18456.049599999998</v>
      </c>
      <c r="I11" s="1">
        <f>imp_fat*Resultados!I10</f>
        <v>18456.049599999998</v>
      </c>
      <c r="J11" s="1">
        <f>imp_fat*Resultados!J10</f>
        <v>18456.049599999998</v>
      </c>
      <c r="K11" s="1">
        <f>imp_fat*Resultados!K10</f>
        <v>18456.049599999998</v>
      </c>
      <c r="L11" s="1">
        <f>imp_fat*Resultados!L10</f>
        <v>18456.049599999998</v>
      </c>
      <c r="M11" s="1">
        <f>imp_fat*Resultados!M10</f>
        <v>18456.049599999998</v>
      </c>
      <c r="N11" s="1">
        <f>imp_fat*Resultados!N10</f>
        <v>25115.394940000006</v>
      </c>
      <c r="O11" s="1">
        <f>imp_fat*Resultados!O10</f>
        <v>25115.394940000006</v>
      </c>
      <c r="P11" s="1">
        <f>imp_fat*Resultados!P10</f>
        <v>25115.394940000006</v>
      </c>
      <c r="Q11" s="1">
        <f>imp_fat*Resultados!Q10</f>
        <v>25115.394940000006</v>
      </c>
      <c r="R11" s="1">
        <f>imp_fat*Resultados!R10</f>
        <v>25115.394940000006</v>
      </c>
      <c r="S11" s="1">
        <f>imp_fat*Resultados!S10</f>
        <v>25115.394940000006</v>
      </c>
      <c r="T11" s="1">
        <f>imp_fat*Resultados!T10</f>
        <v>25115.394940000006</v>
      </c>
      <c r="U11" s="1">
        <f>imp_fat*Resultados!U10</f>
        <v>25115.394940000006</v>
      </c>
      <c r="V11" s="1">
        <f>imp_fat*Resultados!V10</f>
        <v>25115.394940000006</v>
      </c>
      <c r="W11" s="1">
        <f>imp_fat*Resultados!W10</f>
        <v>25115.394940000006</v>
      </c>
      <c r="X11" s="1">
        <f>imp_fat*Resultados!X10</f>
        <v>25115.394940000006</v>
      </c>
      <c r="Y11" s="1">
        <f>imp_fat*Resultados!Y10</f>
        <v>25115.394940000006</v>
      </c>
      <c r="Z11" s="1">
        <f>imp_fat*Resultados!Z10</f>
        <v>28590.935079999999</v>
      </c>
      <c r="AA11" s="1">
        <f>imp_fat*Resultados!AA10</f>
        <v>28590.935079999999</v>
      </c>
      <c r="AB11" s="1">
        <f>imp_fat*Resultados!AB10</f>
        <v>28590.935079999999</v>
      </c>
      <c r="AC11" s="1">
        <f>imp_fat*Resultados!AC10</f>
        <v>28590.935079999999</v>
      </c>
      <c r="AD11" s="1">
        <f>imp_fat*Resultados!AD10</f>
        <v>28590.935079999999</v>
      </c>
      <c r="AE11" s="1">
        <f>imp_fat*Resultados!AE10</f>
        <v>28590.935079999999</v>
      </c>
      <c r="AF11" s="1">
        <f>imp_fat*Resultados!AF10</f>
        <v>28590.935079999999</v>
      </c>
      <c r="AG11" s="1">
        <f>imp_fat*Resultados!AG10</f>
        <v>28590.935079999999</v>
      </c>
      <c r="AH11" s="1">
        <f>imp_fat*Resultados!AH10</f>
        <v>28590.935079999999</v>
      </c>
      <c r="AI11" s="1">
        <f>imp_fat*Resultados!AI10</f>
        <v>28590.935079999999</v>
      </c>
      <c r="AJ11" s="1">
        <f>imp_fat*Resultados!AJ10</f>
        <v>28590.935079999999</v>
      </c>
      <c r="AK11" s="1">
        <f>imp_fat*Resultados!AK10</f>
        <v>28590.935079999999</v>
      </c>
      <c r="AL11" s="1">
        <f>imp_fat*Resultados!AL10</f>
        <v>30225.197319999999</v>
      </c>
      <c r="AM11" s="1">
        <f>imp_fat*Resultados!AM10</f>
        <v>30225.197319999999</v>
      </c>
      <c r="AN11" s="1">
        <f>imp_fat*Resultados!AN10</f>
        <v>30225.197319999999</v>
      </c>
      <c r="AO11" s="1">
        <f>imp_fat*Resultados!AO10</f>
        <v>30225.197319999999</v>
      </c>
      <c r="AP11" s="1">
        <f>imp_fat*Resultados!AP10</f>
        <v>30225.197319999999</v>
      </c>
      <c r="AQ11" s="1">
        <f>imp_fat*Resultados!AQ10</f>
        <v>30225.197319999999</v>
      </c>
      <c r="AR11" s="1">
        <f>imp_fat*Resultados!AR10</f>
        <v>30225.197319999999</v>
      </c>
      <c r="AS11" s="1">
        <f>imp_fat*Resultados!AS10</f>
        <v>30225.197319999999</v>
      </c>
      <c r="AT11" s="1">
        <f>imp_fat*Resultados!AT10</f>
        <v>30225.197319999999</v>
      </c>
      <c r="AU11" s="1">
        <f>imp_fat*Resultados!AU10</f>
        <v>30225.197319999999</v>
      </c>
      <c r="AV11" s="1">
        <f>imp_fat*Resultados!AV10</f>
        <v>30225.197319999999</v>
      </c>
      <c r="AW11" s="1">
        <f>imp_fat*Resultados!AW10</f>
        <v>30225.197319999999</v>
      </c>
      <c r="AX11" s="1">
        <f>imp_fat*Resultados!AX10</f>
        <v>32128.648239999999</v>
      </c>
      <c r="AY11" s="1">
        <f>imp_fat*Resultados!AY10</f>
        <v>32128.648239999999</v>
      </c>
      <c r="AZ11" s="1">
        <f>imp_fat*Resultados!AZ10</f>
        <v>32128.648239999999</v>
      </c>
      <c r="BA11" s="1">
        <f>imp_fat*Resultados!BA10</f>
        <v>32128.648239999999</v>
      </c>
      <c r="BB11" s="1">
        <f>imp_fat*Resultados!BB10</f>
        <v>32128.648239999999</v>
      </c>
      <c r="BC11" s="1">
        <f>imp_fat*Resultados!BC10</f>
        <v>32128.648239999999</v>
      </c>
      <c r="BD11" s="1">
        <f>imp_fat*Resultados!BD10</f>
        <v>32128.648239999999</v>
      </c>
      <c r="BE11" s="1">
        <f>imp_fat*Resultados!BE10</f>
        <v>32128.648239999999</v>
      </c>
      <c r="BF11" s="1">
        <f>imp_fat*Resultados!BF10</f>
        <v>32128.648239999999</v>
      </c>
      <c r="BG11" s="1">
        <f>imp_fat*Resultados!BG10</f>
        <v>32128.648239999999</v>
      </c>
      <c r="BH11" s="1">
        <f>imp_fat*Resultados!BH10</f>
        <v>32128.648239999999</v>
      </c>
      <c r="BI11" s="1">
        <f>imp_fat*Resultados!BI10</f>
        <v>32128.648239999999</v>
      </c>
    </row>
    <row r="12" spans="1:131" s="43" customFormat="1">
      <c r="A12" s="149" t="s">
        <v>42</v>
      </c>
      <c r="B12" s="150">
        <f>B10-B11</f>
        <v>172798.3504</v>
      </c>
      <c r="C12" s="150">
        <f t="shared" ref="C12:E12" si="12">C10-C11</f>
        <v>172798.3504</v>
      </c>
      <c r="D12" s="150">
        <f t="shared" si="12"/>
        <v>172798.3504</v>
      </c>
      <c r="E12" s="150">
        <f t="shared" si="12"/>
        <v>172798.3504</v>
      </c>
      <c r="F12" s="150">
        <f t="shared" ref="F12" si="13">F10-F11</f>
        <v>172798.3504</v>
      </c>
      <c r="G12" s="150">
        <f t="shared" ref="G12:H12" si="14">G10-G11</f>
        <v>172798.3504</v>
      </c>
      <c r="H12" s="150">
        <f t="shared" si="14"/>
        <v>172798.3504</v>
      </c>
      <c r="I12" s="150">
        <f t="shared" ref="I12" si="15">I10-I11</f>
        <v>172798.3504</v>
      </c>
      <c r="J12" s="150">
        <f t="shared" ref="J12:K12" si="16">J10-J11</f>
        <v>172798.3504</v>
      </c>
      <c r="K12" s="150">
        <f t="shared" si="16"/>
        <v>172798.3504</v>
      </c>
      <c r="L12" s="150">
        <f t="shared" ref="L12" si="17">L10-L11</f>
        <v>172798.3504</v>
      </c>
      <c r="M12" s="150">
        <f t="shared" ref="M12:N12" si="18">M10-M11</f>
        <v>172798.3504</v>
      </c>
      <c r="N12" s="150">
        <f t="shared" si="18"/>
        <v>235147.76506000006</v>
      </c>
      <c r="O12" s="150">
        <f t="shared" ref="O12" si="19">O10-O11</f>
        <v>235147.76506000006</v>
      </c>
      <c r="P12" s="150">
        <f t="shared" ref="P12:Q12" si="20">P10-P11</f>
        <v>235147.76506000006</v>
      </c>
      <c r="Q12" s="150">
        <f t="shared" si="20"/>
        <v>235147.76506000006</v>
      </c>
      <c r="R12" s="150">
        <f t="shared" ref="R12" si="21">R10-R11</f>
        <v>235147.76506000006</v>
      </c>
      <c r="S12" s="150">
        <f t="shared" ref="S12:T12" si="22">S10-S11</f>
        <v>235147.76506000006</v>
      </c>
      <c r="T12" s="150">
        <f t="shared" si="22"/>
        <v>235147.76506000006</v>
      </c>
      <c r="U12" s="150">
        <f t="shared" ref="U12" si="23">U10-U11</f>
        <v>235147.76506000006</v>
      </c>
      <c r="V12" s="150">
        <f t="shared" ref="V12:W12" si="24">V10-V11</f>
        <v>235147.76506000006</v>
      </c>
      <c r="W12" s="150">
        <f t="shared" si="24"/>
        <v>235147.76506000006</v>
      </c>
      <c r="X12" s="150">
        <f t="shared" ref="X12" si="25">X10-X11</f>
        <v>235147.76506000006</v>
      </c>
      <c r="Y12" s="150">
        <f t="shared" ref="Y12:Z12" si="26">Y10-Y11</f>
        <v>235147.76506000006</v>
      </c>
      <c r="Z12" s="150">
        <f t="shared" si="26"/>
        <v>267688.18491999997</v>
      </c>
      <c r="AA12" s="150">
        <f t="shared" ref="AA12" si="27">AA10-AA11</f>
        <v>267688.18491999997</v>
      </c>
      <c r="AB12" s="150">
        <f t="shared" ref="AB12:AC12" si="28">AB10-AB11</f>
        <v>267688.18491999997</v>
      </c>
      <c r="AC12" s="150">
        <f t="shared" si="28"/>
        <v>267688.18491999997</v>
      </c>
      <c r="AD12" s="150">
        <f t="shared" ref="AD12" si="29">AD10-AD11</f>
        <v>267688.18491999997</v>
      </c>
      <c r="AE12" s="150">
        <f t="shared" ref="AE12:AF12" si="30">AE10-AE11</f>
        <v>267688.18491999997</v>
      </c>
      <c r="AF12" s="150">
        <f t="shared" si="30"/>
        <v>267688.18491999997</v>
      </c>
      <c r="AG12" s="150">
        <f t="shared" ref="AG12" si="31">AG10-AG11</f>
        <v>267688.18491999997</v>
      </c>
      <c r="AH12" s="150">
        <f t="shared" ref="AH12:AI12" si="32">AH10-AH11</f>
        <v>267688.18491999997</v>
      </c>
      <c r="AI12" s="150">
        <f t="shared" si="32"/>
        <v>267688.18491999997</v>
      </c>
      <c r="AJ12" s="150">
        <f t="shared" ref="AJ12" si="33">AJ10-AJ11</f>
        <v>267688.18491999997</v>
      </c>
      <c r="AK12" s="150">
        <f t="shared" ref="AK12:AL12" si="34">AK10-AK11</f>
        <v>267688.18491999997</v>
      </c>
      <c r="AL12" s="150">
        <f t="shared" si="34"/>
        <v>282989.28268</v>
      </c>
      <c r="AM12" s="150">
        <f t="shared" ref="AM12" si="35">AM10-AM11</f>
        <v>282989.28268</v>
      </c>
      <c r="AN12" s="150">
        <f t="shared" ref="AN12:AO12" si="36">AN10-AN11</f>
        <v>282989.28268</v>
      </c>
      <c r="AO12" s="150">
        <f t="shared" si="36"/>
        <v>282989.28268</v>
      </c>
      <c r="AP12" s="150">
        <f t="shared" ref="AP12" si="37">AP10-AP11</f>
        <v>282989.28268</v>
      </c>
      <c r="AQ12" s="150">
        <f t="shared" ref="AQ12:AR12" si="38">AQ10-AQ11</f>
        <v>282989.28268</v>
      </c>
      <c r="AR12" s="150">
        <f t="shared" si="38"/>
        <v>282989.28268</v>
      </c>
      <c r="AS12" s="150">
        <f t="shared" ref="AS12" si="39">AS10-AS11</f>
        <v>282989.28268</v>
      </c>
      <c r="AT12" s="150">
        <f t="shared" ref="AT12:AU12" si="40">AT10-AT11</f>
        <v>282989.28268</v>
      </c>
      <c r="AU12" s="150">
        <f t="shared" si="40"/>
        <v>282989.28268</v>
      </c>
      <c r="AV12" s="150">
        <f t="shared" ref="AV12" si="41">AV10-AV11</f>
        <v>282989.28268</v>
      </c>
      <c r="AW12" s="150">
        <f t="shared" ref="AW12:AX12" si="42">AW10-AW11</f>
        <v>282989.28268</v>
      </c>
      <c r="AX12" s="150">
        <f t="shared" si="42"/>
        <v>300810.71175999998</v>
      </c>
      <c r="AY12" s="150">
        <f t="shared" ref="AY12" si="43">AY10-AY11</f>
        <v>300810.71175999998</v>
      </c>
      <c r="AZ12" s="150">
        <f t="shared" ref="AZ12:BA12" si="44">AZ10-AZ11</f>
        <v>300810.71175999998</v>
      </c>
      <c r="BA12" s="150">
        <f t="shared" si="44"/>
        <v>300810.71175999998</v>
      </c>
      <c r="BB12" s="150">
        <f t="shared" ref="BB12" si="45">BB10-BB11</f>
        <v>300810.71175999998</v>
      </c>
      <c r="BC12" s="150">
        <f t="shared" ref="BC12:BD12" si="46">BC10-BC11</f>
        <v>300810.71175999998</v>
      </c>
      <c r="BD12" s="150">
        <f t="shared" si="46"/>
        <v>300810.71175999998</v>
      </c>
      <c r="BE12" s="150">
        <f t="shared" ref="BE12" si="47">BE10-BE11</f>
        <v>300810.71175999998</v>
      </c>
      <c r="BF12" s="150">
        <f t="shared" ref="BF12:BG12" si="48">BF10-BF11</f>
        <v>300810.71175999998</v>
      </c>
      <c r="BG12" s="150">
        <f t="shared" si="48"/>
        <v>300810.71175999998</v>
      </c>
      <c r="BH12" s="150">
        <f t="shared" ref="BH12" si="49">BH10-BH11</f>
        <v>300810.71175999998</v>
      </c>
      <c r="BI12" s="150">
        <f t="shared" ref="BI12" si="50">BI10-BI11</f>
        <v>300810.71175999998</v>
      </c>
      <c r="BJ12" s="42"/>
      <c r="BK12" s="42"/>
      <c r="BL12" s="42"/>
      <c r="BM12" s="42"/>
      <c r="BN12" s="42"/>
      <c r="BO12" s="42"/>
      <c r="BP12" s="42"/>
      <c r="BQ12" s="42"/>
      <c r="BR12" s="42"/>
      <c r="BS12" s="42"/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/>
      <c r="CG12" s="42"/>
      <c r="CH12" s="42"/>
      <c r="CI12" s="42"/>
      <c r="CJ12" s="42"/>
      <c r="CK12" s="42"/>
      <c r="CL12" s="42"/>
      <c r="CM12" s="42"/>
      <c r="CN12" s="42"/>
      <c r="CO12" s="42"/>
      <c r="CP12" s="42"/>
      <c r="CQ12" s="42"/>
      <c r="CR12" s="42"/>
      <c r="CS12" s="42"/>
      <c r="CT12" s="42"/>
      <c r="CU12" s="42"/>
      <c r="CV12" s="42"/>
      <c r="CW12" s="42"/>
      <c r="CX12" s="42"/>
      <c r="CY12" s="42"/>
      <c r="CZ12" s="42"/>
      <c r="DA12" s="42"/>
      <c r="DB12" s="42"/>
      <c r="DC12" s="42"/>
      <c r="DD12" s="42"/>
      <c r="DE12" s="42"/>
      <c r="DF12" s="42"/>
      <c r="DG12" s="42"/>
      <c r="DH12" s="42"/>
      <c r="DI12" s="42"/>
      <c r="DJ12" s="42"/>
      <c r="DK12" s="42"/>
      <c r="DL12" s="42"/>
      <c r="DM12" s="42"/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/>
      <c r="DY12" s="42"/>
      <c r="DZ12" s="42"/>
      <c r="EA12" s="42"/>
    </row>
    <row r="13" spans="1:131" s="45" customFormat="1">
      <c r="A13" s="44" t="s">
        <v>3</v>
      </c>
      <c r="B13" s="1">
        <f>Custos!B6</f>
        <v>600</v>
      </c>
      <c r="C13" s="1">
        <f>Custos!C6</f>
        <v>600</v>
      </c>
      <c r="D13" s="1">
        <f>Custos!D6</f>
        <v>600</v>
      </c>
      <c r="E13" s="1">
        <f>Custos!E6</f>
        <v>600</v>
      </c>
      <c r="F13" s="1">
        <f>Custos!F6</f>
        <v>600</v>
      </c>
      <c r="G13" s="1">
        <f>Custos!G6</f>
        <v>600</v>
      </c>
      <c r="H13" s="1">
        <f>Custos!H6</f>
        <v>600</v>
      </c>
      <c r="I13" s="1">
        <f>Custos!I6</f>
        <v>600</v>
      </c>
      <c r="J13" s="1">
        <f>Custos!J6</f>
        <v>600</v>
      </c>
      <c r="K13" s="1">
        <f>Custos!K6</f>
        <v>600</v>
      </c>
      <c r="L13" s="1">
        <f>Custos!L6</f>
        <v>600</v>
      </c>
      <c r="M13" s="1">
        <f>Custos!M6</f>
        <v>600</v>
      </c>
      <c r="N13" s="1">
        <f>Custos!N6</f>
        <v>600</v>
      </c>
      <c r="O13" s="1">
        <f>Custos!O6</f>
        <v>600</v>
      </c>
      <c r="P13" s="1">
        <f>Custos!P6</f>
        <v>600</v>
      </c>
      <c r="Q13" s="1">
        <f>Custos!Q6</f>
        <v>600</v>
      </c>
      <c r="R13" s="1">
        <f>Custos!R6</f>
        <v>600</v>
      </c>
      <c r="S13" s="1">
        <f>Custos!S6</f>
        <v>600</v>
      </c>
      <c r="T13" s="1">
        <f>Custos!T6</f>
        <v>600</v>
      </c>
      <c r="U13" s="1">
        <f>Custos!U6</f>
        <v>600</v>
      </c>
      <c r="V13" s="1">
        <f>Custos!V6</f>
        <v>600</v>
      </c>
      <c r="W13" s="1">
        <f>Custos!W6</f>
        <v>600</v>
      </c>
      <c r="X13" s="1">
        <f>Custos!X6</f>
        <v>600</v>
      </c>
      <c r="Y13" s="1">
        <f>Custos!Y6</f>
        <v>600</v>
      </c>
      <c r="Z13" s="1">
        <f>Custos!Z6</f>
        <v>600</v>
      </c>
      <c r="AA13" s="1">
        <f>Custos!AA6</f>
        <v>600</v>
      </c>
      <c r="AB13" s="1">
        <f>Custos!AB6</f>
        <v>600</v>
      </c>
      <c r="AC13" s="1">
        <f>Custos!AC6</f>
        <v>600</v>
      </c>
      <c r="AD13" s="1">
        <f>Custos!AD6</f>
        <v>600</v>
      </c>
      <c r="AE13" s="1">
        <f>Custos!AE6</f>
        <v>600</v>
      </c>
      <c r="AF13" s="1">
        <f>Custos!AF6</f>
        <v>600</v>
      </c>
      <c r="AG13" s="1">
        <f>Custos!AG6</f>
        <v>600</v>
      </c>
      <c r="AH13" s="1">
        <f>Custos!AH6</f>
        <v>600</v>
      </c>
      <c r="AI13" s="1">
        <f>Custos!AI6</f>
        <v>600</v>
      </c>
      <c r="AJ13" s="1">
        <f>Custos!AJ6</f>
        <v>600</v>
      </c>
      <c r="AK13" s="1">
        <f>Custos!AK6</f>
        <v>600</v>
      </c>
      <c r="AL13" s="1">
        <f>Custos!AL6</f>
        <v>600</v>
      </c>
      <c r="AM13" s="1">
        <f>Custos!AM6</f>
        <v>600</v>
      </c>
      <c r="AN13" s="1">
        <f>Custos!AN6</f>
        <v>600</v>
      </c>
      <c r="AO13" s="1">
        <f>Custos!AO6</f>
        <v>600</v>
      </c>
      <c r="AP13" s="1">
        <f>Custos!AP6</f>
        <v>600</v>
      </c>
      <c r="AQ13" s="1">
        <f>Custos!AQ6</f>
        <v>600</v>
      </c>
      <c r="AR13" s="1">
        <f>Custos!AR6</f>
        <v>600</v>
      </c>
      <c r="AS13" s="1">
        <f>Custos!AS6</f>
        <v>600</v>
      </c>
      <c r="AT13" s="1">
        <f>Custos!AT6</f>
        <v>600</v>
      </c>
      <c r="AU13" s="1">
        <f>Custos!AU6</f>
        <v>600</v>
      </c>
      <c r="AV13" s="1">
        <f>Custos!AV6</f>
        <v>600</v>
      </c>
      <c r="AW13" s="1">
        <f>Custos!AW6</f>
        <v>600</v>
      </c>
      <c r="AX13" s="1">
        <f>Custos!AX6</f>
        <v>600</v>
      </c>
      <c r="AY13" s="1">
        <f>Custos!AY6</f>
        <v>600</v>
      </c>
      <c r="AZ13" s="1">
        <f>Custos!AZ6</f>
        <v>600</v>
      </c>
      <c r="BA13" s="1">
        <f>Custos!BA6</f>
        <v>600</v>
      </c>
      <c r="BB13" s="1">
        <f>Custos!BB6</f>
        <v>600</v>
      </c>
      <c r="BC13" s="1">
        <f>Custos!BC6</f>
        <v>600</v>
      </c>
      <c r="BD13" s="1">
        <f>Custos!BD6</f>
        <v>600</v>
      </c>
      <c r="BE13" s="1">
        <f>Custos!BE6</f>
        <v>600</v>
      </c>
      <c r="BF13" s="1">
        <f>Custos!BF6</f>
        <v>600</v>
      </c>
      <c r="BG13" s="1">
        <f>Custos!BG6</f>
        <v>600</v>
      </c>
      <c r="BH13" s="1">
        <f>Custos!BH6</f>
        <v>600</v>
      </c>
      <c r="BI13" s="1">
        <f>Custos!BI6</f>
        <v>600</v>
      </c>
      <c r="BJ13" s="42"/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U13" s="42"/>
      <c r="BV13" s="42"/>
      <c r="BW13" s="42"/>
      <c r="BX13" s="42"/>
      <c r="BY13" s="42"/>
      <c r="BZ13" s="42"/>
      <c r="CA13" s="42"/>
      <c r="CB13" s="42"/>
      <c r="CC13" s="42"/>
      <c r="CD13" s="42"/>
      <c r="CE13" s="42"/>
      <c r="CF13" s="42"/>
      <c r="CG13" s="42"/>
      <c r="CH13" s="42"/>
      <c r="CI13" s="42"/>
      <c r="CJ13" s="42"/>
      <c r="CK13" s="42"/>
      <c r="CL13" s="42"/>
      <c r="CM13" s="42"/>
      <c r="CN13" s="42"/>
      <c r="CO13" s="42"/>
      <c r="CP13" s="42"/>
      <c r="CQ13" s="42"/>
      <c r="CR13" s="42"/>
      <c r="CS13" s="42"/>
      <c r="CT13" s="42"/>
      <c r="CU13" s="42"/>
      <c r="CV13" s="42"/>
      <c r="CW13" s="42"/>
      <c r="CX13" s="42"/>
      <c r="CY13" s="42"/>
      <c r="CZ13" s="42"/>
      <c r="DA13" s="42"/>
      <c r="DB13" s="42"/>
      <c r="DC13" s="42"/>
      <c r="DD13" s="42"/>
      <c r="DE13" s="42"/>
      <c r="DF13" s="42"/>
      <c r="DG13" s="42"/>
      <c r="DH13" s="42"/>
      <c r="DI13" s="42"/>
      <c r="DJ13" s="42"/>
      <c r="DK13" s="42"/>
      <c r="DL13" s="42"/>
      <c r="DM13" s="42"/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/>
      <c r="DY13" s="42"/>
      <c r="DZ13" s="42"/>
      <c r="EA13" s="42"/>
    </row>
    <row r="14" spans="1:131" s="45" customFormat="1">
      <c r="A14" s="44" t="s">
        <v>277</v>
      </c>
      <c r="B14" s="1">
        <f>Investimentos_infra!B12</f>
        <v>3996000</v>
      </c>
      <c r="C14" s="1">
        <f>Investimentos_infra!C12</f>
        <v>0</v>
      </c>
      <c r="D14" s="1">
        <f>Investimentos_infra!D12</f>
        <v>0</v>
      </c>
      <c r="E14" s="1">
        <f>Investimentos_infra!E12</f>
        <v>0</v>
      </c>
      <c r="F14" s="1">
        <f>Investimentos_infra!F12</f>
        <v>0</v>
      </c>
      <c r="G14" s="1">
        <f>Investimentos_infra!G12</f>
        <v>0</v>
      </c>
      <c r="H14" s="1">
        <f>Investimentos_infra!H12</f>
        <v>0</v>
      </c>
      <c r="I14" s="1">
        <f>Investimentos_infra!I12</f>
        <v>0</v>
      </c>
      <c r="J14" s="1">
        <f>Investimentos_infra!J12</f>
        <v>0</v>
      </c>
      <c r="K14" s="1">
        <f>Investimentos_infra!K12</f>
        <v>0</v>
      </c>
      <c r="L14" s="1">
        <f>Investimentos_infra!L12</f>
        <v>0</v>
      </c>
      <c r="M14" s="1">
        <f>Investimentos_infra!M12</f>
        <v>0</v>
      </c>
      <c r="N14" s="1">
        <f>Investimentos_infra!N12</f>
        <v>0</v>
      </c>
      <c r="O14" s="1">
        <f>Investimentos_infra!O12</f>
        <v>0</v>
      </c>
      <c r="P14" s="1">
        <f>Investimentos_infra!P12</f>
        <v>0</v>
      </c>
      <c r="Q14" s="1">
        <f>Investimentos_infra!Q12</f>
        <v>0</v>
      </c>
      <c r="R14" s="1">
        <f>Investimentos_infra!R12</f>
        <v>0</v>
      </c>
      <c r="S14" s="1">
        <f>Investimentos_infra!S12</f>
        <v>0</v>
      </c>
      <c r="T14" s="1">
        <f>Investimentos_infra!T12</f>
        <v>0</v>
      </c>
      <c r="U14" s="1">
        <f>Investimentos_infra!U12</f>
        <v>0</v>
      </c>
      <c r="V14" s="1">
        <f>Investimentos_infra!V12</f>
        <v>0</v>
      </c>
      <c r="W14" s="1">
        <f>Investimentos_infra!W12</f>
        <v>0</v>
      </c>
      <c r="X14" s="1">
        <f>Investimentos_infra!X12</f>
        <v>0</v>
      </c>
      <c r="Y14" s="1">
        <f>Investimentos_infra!Y12</f>
        <v>0</v>
      </c>
      <c r="Z14" s="1">
        <f>Investimentos_infra!Z12</f>
        <v>0</v>
      </c>
      <c r="AA14" s="1">
        <f>Investimentos_infra!AA12</f>
        <v>0</v>
      </c>
      <c r="AB14" s="1">
        <f>Investimentos_infra!AB12</f>
        <v>0</v>
      </c>
      <c r="AC14" s="1">
        <f>Investimentos_infra!AC12</f>
        <v>0</v>
      </c>
      <c r="AD14" s="1">
        <f>Investimentos_infra!AD12</f>
        <v>0</v>
      </c>
      <c r="AE14" s="1">
        <f>Investimentos_infra!AE12</f>
        <v>0</v>
      </c>
      <c r="AF14" s="1">
        <f>Investimentos_infra!AF12</f>
        <v>0</v>
      </c>
      <c r="AG14" s="1">
        <f>Investimentos_infra!AG12</f>
        <v>0</v>
      </c>
      <c r="AH14" s="1">
        <f>Investimentos_infra!AH12</f>
        <v>0</v>
      </c>
      <c r="AI14" s="1">
        <f>Investimentos_infra!AI12</f>
        <v>0</v>
      </c>
      <c r="AJ14" s="1">
        <f>Investimentos_infra!AJ12</f>
        <v>0</v>
      </c>
      <c r="AK14" s="1">
        <f>Investimentos_infra!AK12</f>
        <v>0</v>
      </c>
      <c r="AL14" s="1">
        <f>Investimentos_infra!AL12</f>
        <v>0</v>
      </c>
      <c r="AM14" s="1">
        <f>Investimentos_infra!AM12</f>
        <v>0</v>
      </c>
      <c r="AN14" s="1">
        <f>Investimentos_infra!AN12</f>
        <v>0</v>
      </c>
      <c r="AO14" s="1">
        <f>Investimentos_infra!AO12</f>
        <v>0</v>
      </c>
      <c r="AP14" s="1">
        <f>Investimentos_infra!AP12</f>
        <v>0</v>
      </c>
      <c r="AQ14" s="1">
        <f>Investimentos_infra!AQ12</f>
        <v>0</v>
      </c>
      <c r="AR14" s="1">
        <f>Investimentos_infra!AR12</f>
        <v>0</v>
      </c>
      <c r="AS14" s="1">
        <f>Investimentos_infra!AS12</f>
        <v>0</v>
      </c>
      <c r="AT14" s="1">
        <f>Investimentos_infra!AT12</f>
        <v>0</v>
      </c>
      <c r="AU14" s="1">
        <f>Investimentos_infra!AU12</f>
        <v>0</v>
      </c>
      <c r="AV14" s="1">
        <f>Investimentos_infra!AV12</f>
        <v>0</v>
      </c>
      <c r="AW14" s="1">
        <f>Investimentos_infra!AW12</f>
        <v>0</v>
      </c>
      <c r="AX14" s="1">
        <f>Investimentos_infra!AX12</f>
        <v>0</v>
      </c>
      <c r="AY14" s="1">
        <f>Investimentos_infra!AY12</f>
        <v>0</v>
      </c>
      <c r="AZ14" s="1">
        <f>Investimentos_infra!AZ12</f>
        <v>0</v>
      </c>
      <c r="BA14" s="1">
        <f>Investimentos_infra!BA12</f>
        <v>0</v>
      </c>
      <c r="BB14" s="1">
        <f>Investimentos_infra!BB12</f>
        <v>0</v>
      </c>
      <c r="BC14" s="1">
        <f>Investimentos_infra!BC12</f>
        <v>0</v>
      </c>
      <c r="BD14" s="1">
        <f>Investimentos_infra!BD12</f>
        <v>0</v>
      </c>
      <c r="BE14" s="1">
        <f>Investimentos_infra!BE12</f>
        <v>0</v>
      </c>
      <c r="BF14" s="1">
        <f>Investimentos_infra!BF12</f>
        <v>0</v>
      </c>
      <c r="BG14" s="1">
        <f>Investimentos_infra!BG12</f>
        <v>0</v>
      </c>
      <c r="BH14" s="1">
        <f>Investimentos_infra!BH12</f>
        <v>0</v>
      </c>
      <c r="BI14" s="1">
        <f>Investimentos_infra!BI12</f>
        <v>0</v>
      </c>
      <c r="BJ14" s="42"/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/>
      <c r="CG14" s="42"/>
      <c r="CH14" s="42"/>
      <c r="CI14" s="42"/>
      <c r="CJ14" s="42"/>
      <c r="CK14" s="42"/>
      <c r="CL14" s="42"/>
      <c r="CM14" s="42"/>
      <c r="CN14" s="42"/>
      <c r="CO14" s="42"/>
      <c r="CP14" s="42"/>
      <c r="CQ14" s="42"/>
      <c r="CR14" s="42"/>
      <c r="CS14" s="42"/>
      <c r="CT14" s="42"/>
      <c r="CU14" s="42"/>
      <c r="CV14" s="42"/>
      <c r="CW14" s="42"/>
      <c r="CX14" s="42"/>
      <c r="CY14" s="42"/>
      <c r="CZ14" s="42"/>
      <c r="DA14" s="42"/>
      <c r="DB14" s="42"/>
      <c r="DC14" s="42"/>
      <c r="DD14" s="42"/>
      <c r="DE14" s="42"/>
      <c r="DF14" s="42"/>
      <c r="DG14" s="42"/>
      <c r="DH14" s="42"/>
      <c r="DI14" s="42"/>
      <c r="DJ14" s="42"/>
      <c r="DK14" s="42"/>
      <c r="DL14" s="42"/>
      <c r="DM14" s="42"/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/>
      <c r="DY14" s="42"/>
      <c r="DZ14" s="42"/>
      <c r="EA14" s="42"/>
    </row>
    <row r="15" spans="1:131" s="45" customFormat="1">
      <c r="A15" s="44" t="s">
        <v>4</v>
      </c>
      <c r="B15" s="1">
        <f>Despesas!B18</f>
        <v>50199.544000000002</v>
      </c>
      <c r="C15" s="1">
        <f>Despesas!C18</f>
        <v>51199.544000000002</v>
      </c>
      <c r="D15" s="1">
        <f>Despesas!D18</f>
        <v>58669.544000000002</v>
      </c>
      <c r="E15" s="1">
        <f>Despesas!E18</f>
        <v>58669.544000000002</v>
      </c>
      <c r="F15" s="1">
        <f>Despesas!F18</f>
        <v>58669.544000000002</v>
      </c>
      <c r="G15" s="1">
        <f>Despesas!G18</f>
        <v>58669.544000000002</v>
      </c>
      <c r="H15" s="1">
        <f>Despesas!H18</f>
        <v>56757</v>
      </c>
      <c r="I15" s="1">
        <f>Despesas!I18</f>
        <v>56757</v>
      </c>
      <c r="J15" s="1">
        <f>Despesas!J18</f>
        <v>56757</v>
      </c>
      <c r="K15" s="1">
        <f>Despesas!K18</f>
        <v>56757</v>
      </c>
      <c r="L15" s="1">
        <f>Despesas!L18</f>
        <v>56757</v>
      </c>
      <c r="M15" s="1">
        <f>Despesas!M18</f>
        <v>56757</v>
      </c>
      <c r="N15" s="1">
        <f>Despesas!N18</f>
        <v>54786.131600000001</v>
      </c>
      <c r="O15" s="1">
        <f>Despesas!O18</f>
        <v>52183.5</v>
      </c>
      <c r="P15" s="1">
        <f>Despesas!P18</f>
        <v>60101.7</v>
      </c>
      <c r="Q15" s="1">
        <f>Despesas!Q18</f>
        <v>60101.7</v>
      </c>
      <c r="R15" s="1">
        <f>Despesas!R18</f>
        <v>60101.7</v>
      </c>
      <c r="S15" s="1">
        <f>Despesas!S18</f>
        <v>60101.7</v>
      </c>
      <c r="T15" s="1">
        <f>Despesas!T18</f>
        <v>60101.7</v>
      </c>
      <c r="U15" s="1">
        <f>Despesas!U18</f>
        <v>60101.7</v>
      </c>
      <c r="V15" s="1">
        <f>Despesas!V18</f>
        <v>60101.7</v>
      </c>
      <c r="W15" s="1">
        <f>Despesas!W18</f>
        <v>60101.7</v>
      </c>
      <c r="X15" s="1">
        <f>Despesas!X18</f>
        <v>60101.7</v>
      </c>
      <c r="Y15" s="1">
        <f>Despesas!Y18</f>
        <v>60101.7</v>
      </c>
      <c r="Z15" s="1">
        <f>Despesas!Z18</f>
        <v>57637.7912</v>
      </c>
      <c r="AA15" s="1">
        <f>Despesas!AA18</f>
        <v>63068.292000000001</v>
      </c>
      <c r="AB15" s="1">
        <f>Despesas!AB18</f>
        <v>63068.292000000001</v>
      </c>
      <c r="AC15" s="1">
        <f>Despesas!AC18</f>
        <v>63068.292000000001</v>
      </c>
      <c r="AD15" s="1">
        <f>Despesas!AD18</f>
        <v>63068.292000000001</v>
      </c>
      <c r="AE15" s="1">
        <f>Despesas!AE18</f>
        <v>63068.292000000001</v>
      </c>
      <c r="AF15" s="1">
        <f>Despesas!AF18</f>
        <v>63068.292000000001</v>
      </c>
      <c r="AG15" s="1">
        <f>Despesas!AG18</f>
        <v>63068.292000000001</v>
      </c>
      <c r="AH15" s="1">
        <f>Despesas!AH18</f>
        <v>63068.292000000001</v>
      </c>
      <c r="AI15" s="1">
        <f>Despesas!AI18</f>
        <v>63068.292000000001</v>
      </c>
      <c r="AJ15" s="1">
        <f>Despesas!AJ18</f>
        <v>63068.292000000001</v>
      </c>
      <c r="AK15" s="1">
        <f>Despesas!AK18</f>
        <v>63068.292000000001</v>
      </c>
      <c r="AL15" s="1">
        <f>Despesas!AL18</f>
        <v>60166.704800000007</v>
      </c>
      <c r="AM15" s="1">
        <f>Despesas!AM18</f>
        <v>57034.560000000005</v>
      </c>
      <c r="AN15" s="1">
        <f>Despesas!AN18</f>
        <v>65931.449520000009</v>
      </c>
      <c r="AO15" s="1">
        <f>Despesas!AO18</f>
        <v>65931.449520000009</v>
      </c>
      <c r="AP15" s="1">
        <f>Despesas!AP18</f>
        <v>65931.449520000009</v>
      </c>
      <c r="AQ15" s="1">
        <f>Despesas!AQ18</f>
        <v>65931.449520000009</v>
      </c>
      <c r="AR15" s="1">
        <f>Despesas!AR18</f>
        <v>65931.449520000009</v>
      </c>
      <c r="AS15" s="1">
        <f>Despesas!AS18</f>
        <v>65931.449520000009</v>
      </c>
      <c r="AT15" s="1">
        <f>Despesas!AT18</f>
        <v>65931.449520000009</v>
      </c>
      <c r="AU15" s="1">
        <f>Despesas!AU18</f>
        <v>65931.449520000009</v>
      </c>
      <c r="AV15" s="1">
        <f>Despesas!AV18</f>
        <v>65931.449520000009</v>
      </c>
      <c r="AW15" s="1">
        <f>Despesas!AW18</f>
        <v>65931.449520000009</v>
      </c>
      <c r="AX15" s="1">
        <f>Despesas!AX18</f>
        <v>62865.087200000009</v>
      </c>
      <c r="AY15" s="1">
        <f>Despesas!AY18</f>
        <v>59535.693600000006</v>
      </c>
      <c r="AZ15" s="1">
        <f>Despesas!AZ18</f>
        <v>68966.396491200008</v>
      </c>
      <c r="BA15" s="1">
        <f>Despesas!BA18</f>
        <v>68966.396491200008</v>
      </c>
      <c r="BB15" s="1">
        <f>Despesas!BB18</f>
        <v>68966.396491200008</v>
      </c>
      <c r="BC15" s="1">
        <f>Despesas!BC18</f>
        <v>68966.396491200008</v>
      </c>
      <c r="BD15" s="1">
        <f>Despesas!BD18</f>
        <v>68966.396491200008</v>
      </c>
      <c r="BE15" s="1">
        <f>Despesas!BE18</f>
        <v>68966.396491200008</v>
      </c>
      <c r="BF15" s="1">
        <f>Despesas!BF18</f>
        <v>68966.396491200008</v>
      </c>
      <c r="BG15" s="1">
        <f>Despesas!BG18</f>
        <v>68966.396491200008</v>
      </c>
      <c r="BH15" s="1">
        <f>Despesas!BH18</f>
        <v>68966.396491200008</v>
      </c>
      <c r="BI15" s="1">
        <f>Despesas!BI18</f>
        <v>68966.396491200008</v>
      </c>
      <c r="BJ15" s="42"/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/>
      <c r="CG15" s="42"/>
      <c r="CH15" s="42"/>
      <c r="CI15" s="42"/>
      <c r="CJ15" s="42"/>
      <c r="CK15" s="42"/>
      <c r="CL15" s="42"/>
      <c r="CM15" s="42"/>
      <c r="CN15" s="42"/>
      <c r="CO15" s="42"/>
      <c r="CP15" s="42"/>
      <c r="CQ15" s="42"/>
      <c r="CR15" s="42"/>
      <c r="CS15" s="42"/>
      <c r="CT15" s="42"/>
      <c r="CU15" s="42"/>
      <c r="CV15" s="42"/>
      <c r="CW15" s="42"/>
      <c r="CX15" s="42"/>
      <c r="CY15" s="42"/>
      <c r="CZ15" s="42"/>
      <c r="DA15" s="42"/>
      <c r="DB15" s="42"/>
      <c r="DC15" s="42"/>
      <c r="DD15" s="42"/>
      <c r="DE15" s="42"/>
      <c r="DF15" s="42"/>
      <c r="DG15" s="42"/>
      <c r="DH15" s="42"/>
      <c r="DI15" s="42"/>
      <c r="DJ15" s="42"/>
      <c r="DK15" s="42"/>
      <c r="DL15" s="42"/>
      <c r="DM15" s="42"/>
      <c r="DN15" s="42"/>
      <c r="DO15" s="42"/>
      <c r="DP15" s="42"/>
      <c r="DQ15" s="42"/>
      <c r="DR15" s="42"/>
      <c r="DS15" s="42"/>
      <c r="DT15" s="42"/>
      <c r="DU15" s="42"/>
      <c r="DV15" s="42"/>
      <c r="DW15" s="42"/>
      <c r="DX15" s="42"/>
      <c r="DY15" s="42"/>
      <c r="DZ15" s="42"/>
      <c r="EA15" s="42"/>
    </row>
    <row r="16" spans="1:131" s="45" customFormat="1">
      <c r="A16" s="44" t="s">
        <v>20</v>
      </c>
      <c r="B16" s="1">
        <f>Funcionários!B20</f>
        <v>20000</v>
      </c>
      <c r="C16" s="1">
        <f>Funcionários!C20</f>
        <v>20000</v>
      </c>
      <c r="D16" s="1">
        <f>Funcionários!D20</f>
        <v>20000</v>
      </c>
      <c r="E16" s="1">
        <f>Funcionários!E20</f>
        <v>20000</v>
      </c>
      <c r="F16" s="1">
        <f>Funcionários!F20</f>
        <v>20000</v>
      </c>
      <c r="G16" s="1">
        <f>Funcionários!G20</f>
        <v>20000</v>
      </c>
      <c r="H16" s="1">
        <f>Funcionários!H20</f>
        <v>20000</v>
      </c>
      <c r="I16" s="1">
        <f>Funcionários!I20</f>
        <v>20000</v>
      </c>
      <c r="J16" s="1">
        <f>Funcionários!J20</f>
        <v>20000</v>
      </c>
      <c r="K16" s="1">
        <f>Funcionários!K20</f>
        <v>20000</v>
      </c>
      <c r="L16" s="1">
        <f>Funcionários!L20</f>
        <v>20000</v>
      </c>
      <c r="M16" s="1">
        <f>Funcionários!M20</f>
        <v>20000</v>
      </c>
      <c r="N16" s="1">
        <f>Funcionários!N20</f>
        <v>20000</v>
      </c>
      <c r="O16" s="1">
        <f>Funcionários!O20</f>
        <v>20000</v>
      </c>
      <c r="P16" s="1">
        <f>Funcionários!P20</f>
        <v>20000</v>
      </c>
      <c r="Q16" s="1">
        <f>Funcionários!Q20</f>
        <v>20000</v>
      </c>
      <c r="R16" s="1">
        <f>Funcionários!R20</f>
        <v>20000</v>
      </c>
      <c r="S16" s="1">
        <f>Funcionários!S20</f>
        <v>20000</v>
      </c>
      <c r="T16" s="1">
        <f>Funcionários!T20</f>
        <v>20000</v>
      </c>
      <c r="U16" s="1">
        <f>Funcionários!U20</f>
        <v>20000</v>
      </c>
      <c r="V16" s="1">
        <f>Funcionários!V20</f>
        <v>20000</v>
      </c>
      <c r="W16" s="1">
        <f>Funcionários!W20</f>
        <v>20000</v>
      </c>
      <c r="X16" s="1">
        <f>Funcionários!X20</f>
        <v>20000</v>
      </c>
      <c r="Y16" s="1">
        <f>Funcionários!Y20</f>
        <v>20000</v>
      </c>
      <c r="Z16" s="1">
        <f>Funcionários!Z20</f>
        <v>21400</v>
      </c>
      <c r="AA16" s="1">
        <f>Funcionários!AA20</f>
        <v>21400</v>
      </c>
      <c r="AB16" s="1">
        <f>Funcionários!AB20</f>
        <v>21400</v>
      </c>
      <c r="AC16" s="1">
        <f>Funcionários!AC20</f>
        <v>21400</v>
      </c>
      <c r="AD16" s="1">
        <f>Funcionários!AD20</f>
        <v>21400</v>
      </c>
      <c r="AE16" s="1">
        <f>Funcionários!AE20</f>
        <v>21400</v>
      </c>
      <c r="AF16" s="1">
        <f>Funcionários!AF20</f>
        <v>21400</v>
      </c>
      <c r="AG16" s="1">
        <f>Funcionários!AG20</f>
        <v>21400</v>
      </c>
      <c r="AH16" s="1">
        <f>Funcionários!AH20</f>
        <v>21400</v>
      </c>
      <c r="AI16" s="1">
        <f>Funcionários!AI20</f>
        <v>21400</v>
      </c>
      <c r="AJ16" s="1">
        <f>Funcionários!AJ20</f>
        <v>21400</v>
      </c>
      <c r="AK16" s="1">
        <f>Funcionários!AK20</f>
        <v>21400</v>
      </c>
      <c r="AL16" s="1">
        <f>Funcionários!AL20</f>
        <v>22898</v>
      </c>
      <c r="AM16" s="1">
        <f>Funcionários!AM20</f>
        <v>22898</v>
      </c>
      <c r="AN16" s="1">
        <f>Funcionários!AN20</f>
        <v>22898</v>
      </c>
      <c r="AO16" s="1">
        <f>Funcionários!AO20</f>
        <v>22898</v>
      </c>
      <c r="AP16" s="1">
        <f>Funcionários!AP20</f>
        <v>22898</v>
      </c>
      <c r="AQ16" s="1">
        <f>Funcionários!AQ20</f>
        <v>22898</v>
      </c>
      <c r="AR16" s="1">
        <f>Funcionários!AR20</f>
        <v>22898</v>
      </c>
      <c r="AS16" s="1">
        <f>Funcionários!AS20</f>
        <v>22898</v>
      </c>
      <c r="AT16" s="1">
        <f>Funcionários!AT20</f>
        <v>22898</v>
      </c>
      <c r="AU16" s="1">
        <f>Funcionários!AU20</f>
        <v>22898</v>
      </c>
      <c r="AV16" s="1">
        <f>Funcionários!AV20</f>
        <v>22898</v>
      </c>
      <c r="AW16" s="1">
        <f>Funcionários!AW20</f>
        <v>22898</v>
      </c>
      <c r="AX16" s="1">
        <f>Funcionários!AX20</f>
        <v>24500.86</v>
      </c>
      <c r="AY16" s="1">
        <f>Funcionários!AY20</f>
        <v>24500.86</v>
      </c>
      <c r="AZ16" s="1">
        <f>Funcionários!AZ20</f>
        <v>24500.86</v>
      </c>
      <c r="BA16" s="1">
        <f>Funcionários!BA20</f>
        <v>24500.86</v>
      </c>
      <c r="BB16" s="1">
        <f>Funcionários!BB20</f>
        <v>24500.86</v>
      </c>
      <c r="BC16" s="1">
        <f>Funcionários!BC20</f>
        <v>24500.86</v>
      </c>
      <c r="BD16" s="1">
        <f>Funcionários!BD20</f>
        <v>24500.86</v>
      </c>
      <c r="BE16" s="1">
        <f>Funcionários!BE20</f>
        <v>24500.86</v>
      </c>
      <c r="BF16" s="1">
        <f>Funcionários!BF20</f>
        <v>24500.86</v>
      </c>
      <c r="BG16" s="1">
        <f>Funcionários!BG20</f>
        <v>24500.86</v>
      </c>
      <c r="BH16" s="1">
        <f>Funcionários!BH20</f>
        <v>24500.86</v>
      </c>
      <c r="BI16" s="1">
        <f>Funcionários!BI20</f>
        <v>24500.86</v>
      </c>
      <c r="BJ16" s="42"/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/>
      <c r="CG16" s="42"/>
      <c r="CH16" s="42"/>
      <c r="CI16" s="42"/>
      <c r="CJ16" s="42"/>
      <c r="CK16" s="42"/>
      <c r="CL16" s="42"/>
      <c r="CM16" s="42"/>
      <c r="CN16" s="42"/>
      <c r="CO16" s="42"/>
      <c r="CP16" s="42"/>
      <c r="CQ16" s="42"/>
      <c r="CR16" s="42"/>
      <c r="CS16" s="42"/>
      <c r="CT16" s="42"/>
      <c r="CU16" s="42"/>
      <c r="CV16" s="42"/>
      <c r="CW16" s="42"/>
      <c r="CX16" s="42"/>
      <c r="CY16" s="42"/>
      <c r="CZ16" s="42"/>
      <c r="DA16" s="42"/>
      <c r="DB16" s="42"/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/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/>
      <c r="DY16" s="42"/>
      <c r="DZ16" s="42"/>
      <c r="EA16" s="42"/>
    </row>
    <row r="17" spans="1:131" s="43" customFormat="1">
      <c r="A17" s="149" t="s">
        <v>22</v>
      </c>
      <c r="B17" s="150">
        <f>B12-SUM(B13:B16)</f>
        <v>-3894001.1936000003</v>
      </c>
      <c r="C17" s="150">
        <f t="shared" ref="C17:BI17" si="51">C12-SUM(C13:C16)</f>
        <v>100998.8064</v>
      </c>
      <c r="D17" s="150">
        <f t="shared" si="51"/>
        <v>93528.806400000001</v>
      </c>
      <c r="E17" s="150">
        <f t="shared" si="51"/>
        <v>93528.806400000001</v>
      </c>
      <c r="F17" s="150">
        <f t="shared" si="51"/>
        <v>93528.806400000001</v>
      </c>
      <c r="G17" s="150">
        <f t="shared" si="51"/>
        <v>93528.806400000001</v>
      </c>
      <c r="H17" s="150">
        <f t="shared" si="51"/>
        <v>95441.350399999996</v>
      </c>
      <c r="I17" s="150">
        <f t="shared" si="51"/>
        <v>95441.350399999996</v>
      </c>
      <c r="J17" s="150">
        <f t="shared" si="51"/>
        <v>95441.350399999996</v>
      </c>
      <c r="K17" s="150">
        <f t="shared" si="51"/>
        <v>95441.350399999996</v>
      </c>
      <c r="L17" s="150">
        <f t="shared" si="51"/>
        <v>95441.350399999996</v>
      </c>
      <c r="M17" s="150">
        <f t="shared" si="51"/>
        <v>95441.350399999996</v>
      </c>
      <c r="N17" s="150">
        <f t="shared" si="51"/>
        <v>159761.63346000007</v>
      </c>
      <c r="O17" s="150">
        <f t="shared" si="51"/>
        <v>162364.26506000006</v>
      </c>
      <c r="P17" s="150">
        <f t="shared" si="51"/>
        <v>154446.06506000005</v>
      </c>
      <c r="Q17" s="150">
        <f t="shared" si="51"/>
        <v>154446.06506000005</v>
      </c>
      <c r="R17" s="150">
        <f t="shared" si="51"/>
        <v>154446.06506000005</v>
      </c>
      <c r="S17" s="150">
        <f t="shared" si="51"/>
        <v>154446.06506000005</v>
      </c>
      <c r="T17" s="150">
        <f t="shared" si="51"/>
        <v>154446.06506000005</v>
      </c>
      <c r="U17" s="150">
        <f t="shared" si="51"/>
        <v>154446.06506000005</v>
      </c>
      <c r="V17" s="150">
        <f t="shared" si="51"/>
        <v>154446.06506000005</v>
      </c>
      <c r="W17" s="150">
        <f t="shared" si="51"/>
        <v>154446.06506000005</v>
      </c>
      <c r="X17" s="150">
        <f t="shared" si="51"/>
        <v>154446.06506000005</v>
      </c>
      <c r="Y17" s="150">
        <f t="shared" si="51"/>
        <v>154446.06506000005</v>
      </c>
      <c r="Z17" s="150">
        <f t="shared" si="51"/>
        <v>188050.39371999996</v>
      </c>
      <c r="AA17" s="150">
        <f t="shared" si="51"/>
        <v>182619.89291999995</v>
      </c>
      <c r="AB17" s="150">
        <f t="shared" si="51"/>
        <v>182619.89291999995</v>
      </c>
      <c r="AC17" s="150">
        <f t="shared" si="51"/>
        <v>182619.89291999995</v>
      </c>
      <c r="AD17" s="150">
        <f t="shared" si="51"/>
        <v>182619.89291999995</v>
      </c>
      <c r="AE17" s="150">
        <f t="shared" si="51"/>
        <v>182619.89291999995</v>
      </c>
      <c r="AF17" s="150">
        <f t="shared" si="51"/>
        <v>182619.89291999995</v>
      </c>
      <c r="AG17" s="150">
        <f t="shared" si="51"/>
        <v>182619.89291999995</v>
      </c>
      <c r="AH17" s="150">
        <f t="shared" si="51"/>
        <v>182619.89291999995</v>
      </c>
      <c r="AI17" s="150">
        <f t="shared" si="51"/>
        <v>182619.89291999995</v>
      </c>
      <c r="AJ17" s="150">
        <f t="shared" si="51"/>
        <v>182619.89291999995</v>
      </c>
      <c r="AK17" s="150">
        <f t="shared" si="51"/>
        <v>182619.89291999995</v>
      </c>
      <c r="AL17" s="150">
        <f t="shared" si="51"/>
        <v>199324.57788</v>
      </c>
      <c r="AM17" s="150">
        <f t="shared" si="51"/>
        <v>202456.72268000001</v>
      </c>
      <c r="AN17" s="150">
        <f t="shared" si="51"/>
        <v>193559.83315999998</v>
      </c>
      <c r="AO17" s="150">
        <f t="shared" si="51"/>
        <v>193559.83315999998</v>
      </c>
      <c r="AP17" s="150">
        <f t="shared" si="51"/>
        <v>193559.83315999998</v>
      </c>
      <c r="AQ17" s="150">
        <f t="shared" si="51"/>
        <v>193559.83315999998</v>
      </c>
      <c r="AR17" s="150">
        <f t="shared" si="51"/>
        <v>193559.83315999998</v>
      </c>
      <c r="AS17" s="150">
        <f t="shared" si="51"/>
        <v>193559.83315999998</v>
      </c>
      <c r="AT17" s="150">
        <f t="shared" si="51"/>
        <v>193559.83315999998</v>
      </c>
      <c r="AU17" s="150">
        <f t="shared" si="51"/>
        <v>193559.83315999998</v>
      </c>
      <c r="AV17" s="150">
        <f t="shared" si="51"/>
        <v>193559.83315999998</v>
      </c>
      <c r="AW17" s="150">
        <f t="shared" si="51"/>
        <v>193559.83315999998</v>
      </c>
      <c r="AX17" s="150">
        <f t="shared" si="51"/>
        <v>212844.76455999998</v>
      </c>
      <c r="AY17" s="150">
        <f t="shared" si="51"/>
        <v>216174.15815999996</v>
      </c>
      <c r="AZ17" s="150">
        <f t="shared" si="51"/>
        <v>206743.45526879997</v>
      </c>
      <c r="BA17" s="150">
        <f t="shared" si="51"/>
        <v>206743.45526879997</v>
      </c>
      <c r="BB17" s="150">
        <f t="shared" si="51"/>
        <v>206743.45526879997</v>
      </c>
      <c r="BC17" s="150">
        <f t="shared" si="51"/>
        <v>206743.45526879997</v>
      </c>
      <c r="BD17" s="150">
        <f t="shared" si="51"/>
        <v>206743.45526879997</v>
      </c>
      <c r="BE17" s="150">
        <f t="shared" si="51"/>
        <v>206743.45526879997</v>
      </c>
      <c r="BF17" s="150">
        <f t="shared" si="51"/>
        <v>206743.45526879997</v>
      </c>
      <c r="BG17" s="150">
        <f t="shared" si="51"/>
        <v>206743.45526879997</v>
      </c>
      <c r="BH17" s="150">
        <f t="shared" si="51"/>
        <v>206743.45526879997</v>
      </c>
      <c r="BI17" s="150">
        <f t="shared" si="51"/>
        <v>206743.45526879997</v>
      </c>
      <c r="BJ17" s="42"/>
      <c r="BK17" s="42"/>
      <c r="BL17" s="42"/>
      <c r="BM17" s="42"/>
      <c r="BN17" s="42"/>
      <c r="BO17" s="42"/>
      <c r="BP17" s="42"/>
      <c r="BQ17" s="42"/>
      <c r="BR17" s="42"/>
      <c r="BS17" s="42"/>
      <c r="BT17" s="42"/>
      <c r="BU17" s="42"/>
      <c r="BV17" s="42"/>
      <c r="BW17" s="42"/>
      <c r="BX17" s="42"/>
      <c r="BY17" s="42"/>
      <c r="BZ17" s="42"/>
      <c r="CA17" s="42"/>
      <c r="CB17" s="42"/>
      <c r="CC17" s="42"/>
      <c r="CD17" s="42"/>
      <c r="CE17" s="42"/>
      <c r="CF17" s="42"/>
      <c r="CG17" s="42"/>
      <c r="CH17" s="42"/>
      <c r="CI17" s="42"/>
      <c r="CJ17" s="42"/>
      <c r="CK17" s="42"/>
      <c r="CL17" s="42"/>
      <c r="CM17" s="42"/>
      <c r="CN17" s="42"/>
      <c r="CO17" s="42"/>
      <c r="CP17" s="42"/>
      <c r="CQ17" s="42"/>
      <c r="CR17" s="42"/>
      <c r="CS17" s="42"/>
      <c r="CT17" s="42"/>
      <c r="CU17" s="42"/>
      <c r="CV17" s="42"/>
      <c r="CW17" s="42"/>
      <c r="CX17" s="42"/>
      <c r="CY17" s="42"/>
      <c r="CZ17" s="42"/>
      <c r="DA17" s="42"/>
      <c r="DB17" s="42"/>
      <c r="DC17" s="42"/>
      <c r="DD17" s="42"/>
      <c r="DE17" s="42"/>
      <c r="DF17" s="42"/>
      <c r="DG17" s="42"/>
      <c r="DH17" s="42"/>
      <c r="DI17" s="42"/>
      <c r="DJ17" s="42"/>
      <c r="DK17" s="42"/>
      <c r="DL17" s="42"/>
      <c r="DM17" s="42"/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/>
      <c r="DY17" s="42"/>
      <c r="DZ17" s="42"/>
      <c r="EA17" s="42"/>
    </row>
    <row r="18" spans="1:131" s="45" customFormat="1">
      <c r="A18" s="44" t="s">
        <v>0</v>
      </c>
      <c r="B18" s="1">
        <f>-IF(B17&lt;0,0,0.25*B17)</f>
        <v>0</v>
      </c>
      <c r="C18" s="1">
        <f t="shared" ref="C18:BI18" si="52">-IF(C17&lt;0,0,0.25*C17)</f>
        <v>-25249.7016</v>
      </c>
      <c r="D18" s="1">
        <f t="shared" si="52"/>
        <v>-23382.2016</v>
      </c>
      <c r="E18" s="1">
        <f t="shared" si="52"/>
        <v>-23382.2016</v>
      </c>
      <c r="F18" s="1">
        <f t="shared" si="52"/>
        <v>-23382.2016</v>
      </c>
      <c r="G18" s="1">
        <f t="shared" si="52"/>
        <v>-23382.2016</v>
      </c>
      <c r="H18" s="1">
        <f t="shared" si="52"/>
        <v>-23860.337599999999</v>
      </c>
      <c r="I18" s="1">
        <f t="shared" si="52"/>
        <v>-23860.337599999999</v>
      </c>
      <c r="J18" s="1">
        <f t="shared" si="52"/>
        <v>-23860.337599999999</v>
      </c>
      <c r="K18" s="1">
        <f t="shared" si="52"/>
        <v>-23860.337599999999</v>
      </c>
      <c r="L18" s="1">
        <f t="shared" si="52"/>
        <v>-23860.337599999999</v>
      </c>
      <c r="M18" s="1">
        <f t="shared" si="52"/>
        <v>-23860.337599999999</v>
      </c>
      <c r="N18" s="1">
        <f t="shared" si="52"/>
        <v>-39940.408365000018</v>
      </c>
      <c r="O18" s="1">
        <f t="shared" si="52"/>
        <v>-40591.066265000016</v>
      </c>
      <c r="P18" s="1">
        <f t="shared" si="52"/>
        <v>-38611.516265000013</v>
      </c>
      <c r="Q18" s="1">
        <f t="shared" si="52"/>
        <v>-38611.516265000013</v>
      </c>
      <c r="R18" s="1">
        <f t="shared" si="52"/>
        <v>-38611.516265000013</v>
      </c>
      <c r="S18" s="1">
        <f t="shared" si="52"/>
        <v>-38611.516265000013</v>
      </c>
      <c r="T18" s="1">
        <f t="shared" si="52"/>
        <v>-38611.516265000013</v>
      </c>
      <c r="U18" s="1">
        <f t="shared" si="52"/>
        <v>-38611.516265000013</v>
      </c>
      <c r="V18" s="1">
        <f t="shared" si="52"/>
        <v>-38611.516265000013</v>
      </c>
      <c r="W18" s="1">
        <f t="shared" si="52"/>
        <v>-38611.516265000013</v>
      </c>
      <c r="X18" s="1">
        <f t="shared" si="52"/>
        <v>-38611.516265000013</v>
      </c>
      <c r="Y18" s="1">
        <f t="shared" si="52"/>
        <v>-38611.516265000013</v>
      </c>
      <c r="Z18" s="1">
        <f t="shared" si="52"/>
        <v>-47012.598429999991</v>
      </c>
      <c r="AA18" s="1">
        <f t="shared" si="52"/>
        <v>-45654.973229999989</v>
      </c>
      <c r="AB18" s="1">
        <f t="shared" si="52"/>
        <v>-45654.973229999989</v>
      </c>
      <c r="AC18" s="1">
        <f t="shared" si="52"/>
        <v>-45654.973229999989</v>
      </c>
      <c r="AD18" s="1">
        <f t="shared" si="52"/>
        <v>-45654.973229999989</v>
      </c>
      <c r="AE18" s="1">
        <f t="shared" si="52"/>
        <v>-45654.973229999989</v>
      </c>
      <c r="AF18" s="1">
        <f t="shared" si="52"/>
        <v>-45654.973229999989</v>
      </c>
      <c r="AG18" s="1">
        <f t="shared" si="52"/>
        <v>-45654.973229999989</v>
      </c>
      <c r="AH18" s="1">
        <f t="shared" si="52"/>
        <v>-45654.973229999989</v>
      </c>
      <c r="AI18" s="1">
        <f t="shared" si="52"/>
        <v>-45654.973229999989</v>
      </c>
      <c r="AJ18" s="1">
        <f t="shared" si="52"/>
        <v>-45654.973229999989</v>
      </c>
      <c r="AK18" s="1">
        <f t="shared" si="52"/>
        <v>-45654.973229999989</v>
      </c>
      <c r="AL18" s="1">
        <f t="shared" si="52"/>
        <v>-49831.144469999999</v>
      </c>
      <c r="AM18" s="1">
        <f t="shared" si="52"/>
        <v>-50614.180670000002</v>
      </c>
      <c r="AN18" s="1">
        <f t="shared" si="52"/>
        <v>-48389.958289999995</v>
      </c>
      <c r="AO18" s="1">
        <f t="shared" si="52"/>
        <v>-48389.958289999995</v>
      </c>
      <c r="AP18" s="1">
        <f t="shared" si="52"/>
        <v>-48389.958289999995</v>
      </c>
      <c r="AQ18" s="1">
        <f t="shared" si="52"/>
        <v>-48389.958289999995</v>
      </c>
      <c r="AR18" s="1">
        <f t="shared" si="52"/>
        <v>-48389.958289999995</v>
      </c>
      <c r="AS18" s="1">
        <f t="shared" si="52"/>
        <v>-48389.958289999995</v>
      </c>
      <c r="AT18" s="1">
        <f t="shared" si="52"/>
        <v>-48389.958289999995</v>
      </c>
      <c r="AU18" s="1">
        <f t="shared" si="52"/>
        <v>-48389.958289999995</v>
      </c>
      <c r="AV18" s="1">
        <f t="shared" si="52"/>
        <v>-48389.958289999995</v>
      </c>
      <c r="AW18" s="1">
        <f t="shared" si="52"/>
        <v>-48389.958289999995</v>
      </c>
      <c r="AX18" s="1">
        <f t="shared" si="52"/>
        <v>-53211.191139999995</v>
      </c>
      <c r="AY18" s="1">
        <f t="shared" si="52"/>
        <v>-54043.539539999991</v>
      </c>
      <c r="AZ18" s="1">
        <f t="shared" si="52"/>
        <v>-51685.863817199992</v>
      </c>
      <c r="BA18" s="1">
        <f t="shared" si="52"/>
        <v>-51685.863817199992</v>
      </c>
      <c r="BB18" s="1">
        <f t="shared" si="52"/>
        <v>-51685.863817199992</v>
      </c>
      <c r="BC18" s="1">
        <f t="shared" si="52"/>
        <v>-51685.863817199992</v>
      </c>
      <c r="BD18" s="1">
        <f t="shared" si="52"/>
        <v>-51685.863817199992</v>
      </c>
      <c r="BE18" s="1">
        <f t="shared" si="52"/>
        <v>-51685.863817199992</v>
      </c>
      <c r="BF18" s="1">
        <f t="shared" si="52"/>
        <v>-51685.863817199992</v>
      </c>
      <c r="BG18" s="1">
        <f t="shared" si="52"/>
        <v>-51685.863817199992</v>
      </c>
      <c r="BH18" s="1">
        <f t="shared" si="52"/>
        <v>-51685.863817199992</v>
      </c>
      <c r="BI18" s="1">
        <f t="shared" si="52"/>
        <v>-51685.863817199992</v>
      </c>
      <c r="BJ18" s="42"/>
      <c r="BK18" s="42"/>
      <c r="BL18" s="42"/>
      <c r="BM18" s="42"/>
      <c r="BN18" s="42"/>
      <c r="BO18" s="42"/>
      <c r="BP18" s="42"/>
      <c r="BQ18" s="42"/>
      <c r="BR18" s="42"/>
      <c r="BS18" s="42"/>
      <c r="BT18" s="42"/>
      <c r="BU18" s="42"/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/>
      <c r="CG18" s="42"/>
      <c r="CH18" s="42"/>
      <c r="CI18" s="42"/>
      <c r="CJ18" s="42"/>
      <c r="CK18" s="42"/>
      <c r="CL18" s="42"/>
      <c r="CM18" s="42"/>
      <c r="CN18" s="42"/>
      <c r="CO18" s="42"/>
      <c r="CP18" s="42"/>
      <c r="CQ18" s="42"/>
      <c r="CR18" s="42"/>
      <c r="CS18" s="42"/>
      <c r="CT18" s="42"/>
      <c r="CU18" s="42"/>
      <c r="CV18" s="42"/>
      <c r="CW18" s="42"/>
      <c r="CX18" s="42"/>
      <c r="CY18" s="42"/>
      <c r="CZ18" s="42"/>
      <c r="DA18" s="42"/>
      <c r="DB18" s="42"/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/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/>
      <c r="DY18" s="42"/>
      <c r="DZ18" s="42"/>
      <c r="EA18" s="42"/>
    </row>
    <row r="19" spans="1:131" s="45" customFormat="1">
      <c r="A19" s="44" t="s">
        <v>19</v>
      </c>
      <c r="B19" s="1">
        <f>-IF(B17&lt;0,0,B17*0.09)</f>
        <v>0</v>
      </c>
      <c r="C19" s="1">
        <f t="shared" ref="C19:BI19" si="53">-IF(C17&lt;0,0,C17*0.09)</f>
        <v>-9089.8925760000002</v>
      </c>
      <c r="D19" s="1">
        <f t="shared" si="53"/>
        <v>-8417.5925759999991</v>
      </c>
      <c r="E19" s="1">
        <f t="shared" si="53"/>
        <v>-8417.5925759999991</v>
      </c>
      <c r="F19" s="1">
        <f t="shared" si="53"/>
        <v>-8417.5925759999991</v>
      </c>
      <c r="G19" s="1">
        <f t="shared" si="53"/>
        <v>-8417.5925759999991</v>
      </c>
      <c r="H19" s="1">
        <f t="shared" si="53"/>
        <v>-8589.7215359999991</v>
      </c>
      <c r="I19" s="1">
        <f t="shared" si="53"/>
        <v>-8589.7215359999991</v>
      </c>
      <c r="J19" s="1">
        <f t="shared" si="53"/>
        <v>-8589.7215359999991</v>
      </c>
      <c r="K19" s="1">
        <f t="shared" si="53"/>
        <v>-8589.7215359999991</v>
      </c>
      <c r="L19" s="1">
        <f t="shared" si="53"/>
        <v>-8589.7215359999991</v>
      </c>
      <c r="M19" s="1">
        <f t="shared" si="53"/>
        <v>-8589.7215359999991</v>
      </c>
      <c r="N19" s="1">
        <f t="shared" si="53"/>
        <v>-14378.547011400005</v>
      </c>
      <c r="O19" s="1">
        <f t="shared" si="53"/>
        <v>-14612.783855400005</v>
      </c>
      <c r="P19" s="1">
        <f t="shared" si="53"/>
        <v>-13900.145855400004</v>
      </c>
      <c r="Q19" s="1">
        <f t="shared" si="53"/>
        <v>-13900.145855400004</v>
      </c>
      <c r="R19" s="1">
        <f t="shared" si="53"/>
        <v>-13900.145855400004</v>
      </c>
      <c r="S19" s="1">
        <f t="shared" si="53"/>
        <v>-13900.145855400004</v>
      </c>
      <c r="T19" s="1">
        <f t="shared" si="53"/>
        <v>-13900.145855400004</v>
      </c>
      <c r="U19" s="1">
        <f t="shared" si="53"/>
        <v>-13900.145855400004</v>
      </c>
      <c r="V19" s="1">
        <f t="shared" si="53"/>
        <v>-13900.145855400004</v>
      </c>
      <c r="W19" s="1">
        <f t="shared" si="53"/>
        <v>-13900.145855400004</v>
      </c>
      <c r="X19" s="1">
        <f t="shared" si="53"/>
        <v>-13900.145855400004</v>
      </c>
      <c r="Y19" s="1">
        <f t="shared" si="53"/>
        <v>-13900.145855400004</v>
      </c>
      <c r="Z19" s="1">
        <f t="shared" si="53"/>
        <v>-16924.535434799996</v>
      </c>
      <c r="AA19" s="1">
        <f t="shared" si="53"/>
        <v>-16435.790362799995</v>
      </c>
      <c r="AB19" s="1">
        <f t="shared" si="53"/>
        <v>-16435.790362799995</v>
      </c>
      <c r="AC19" s="1">
        <f t="shared" si="53"/>
        <v>-16435.790362799995</v>
      </c>
      <c r="AD19" s="1">
        <f t="shared" si="53"/>
        <v>-16435.790362799995</v>
      </c>
      <c r="AE19" s="1">
        <f t="shared" si="53"/>
        <v>-16435.790362799995</v>
      </c>
      <c r="AF19" s="1">
        <f t="shared" si="53"/>
        <v>-16435.790362799995</v>
      </c>
      <c r="AG19" s="1">
        <f t="shared" si="53"/>
        <v>-16435.790362799995</v>
      </c>
      <c r="AH19" s="1">
        <f t="shared" si="53"/>
        <v>-16435.790362799995</v>
      </c>
      <c r="AI19" s="1">
        <f t="shared" si="53"/>
        <v>-16435.790362799995</v>
      </c>
      <c r="AJ19" s="1">
        <f t="shared" si="53"/>
        <v>-16435.790362799995</v>
      </c>
      <c r="AK19" s="1">
        <f t="shared" si="53"/>
        <v>-16435.790362799995</v>
      </c>
      <c r="AL19" s="1">
        <f t="shared" si="53"/>
        <v>-17939.2120092</v>
      </c>
      <c r="AM19" s="1">
        <f t="shared" si="53"/>
        <v>-18221.1050412</v>
      </c>
      <c r="AN19" s="1">
        <f t="shared" si="53"/>
        <v>-17420.384984399996</v>
      </c>
      <c r="AO19" s="1">
        <f t="shared" si="53"/>
        <v>-17420.384984399996</v>
      </c>
      <c r="AP19" s="1">
        <f t="shared" si="53"/>
        <v>-17420.384984399996</v>
      </c>
      <c r="AQ19" s="1">
        <f t="shared" si="53"/>
        <v>-17420.384984399996</v>
      </c>
      <c r="AR19" s="1">
        <f t="shared" si="53"/>
        <v>-17420.384984399996</v>
      </c>
      <c r="AS19" s="1">
        <f t="shared" si="53"/>
        <v>-17420.384984399996</v>
      </c>
      <c r="AT19" s="1">
        <f t="shared" si="53"/>
        <v>-17420.384984399996</v>
      </c>
      <c r="AU19" s="1">
        <f t="shared" si="53"/>
        <v>-17420.384984399996</v>
      </c>
      <c r="AV19" s="1">
        <f t="shared" si="53"/>
        <v>-17420.384984399996</v>
      </c>
      <c r="AW19" s="1">
        <f t="shared" si="53"/>
        <v>-17420.384984399996</v>
      </c>
      <c r="AX19" s="1">
        <f t="shared" si="53"/>
        <v>-19156.028810399999</v>
      </c>
      <c r="AY19" s="1">
        <f t="shared" si="53"/>
        <v>-19455.674234399998</v>
      </c>
      <c r="AZ19" s="1">
        <f t="shared" si="53"/>
        <v>-18606.910974191997</v>
      </c>
      <c r="BA19" s="1">
        <f t="shared" si="53"/>
        <v>-18606.910974191997</v>
      </c>
      <c r="BB19" s="1">
        <f t="shared" si="53"/>
        <v>-18606.910974191997</v>
      </c>
      <c r="BC19" s="1">
        <f t="shared" si="53"/>
        <v>-18606.910974191997</v>
      </c>
      <c r="BD19" s="1">
        <f t="shared" si="53"/>
        <v>-18606.910974191997</v>
      </c>
      <c r="BE19" s="1">
        <f t="shared" si="53"/>
        <v>-18606.910974191997</v>
      </c>
      <c r="BF19" s="1">
        <f t="shared" si="53"/>
        <v>-18606.910974191997</v>
      </c>
      <c r="BG19" s="1">
        <f t="shared" si="53"/>
        <v>-18606.910974191997</v>
      </c>
      <c r="BH19" s="1">
        <f t="shared" si="53"/>
        <v>-18606.910974191997</v>
      </c>
      <c r="BI19" s="1">
        <f t="shared" si="53"/>
        <v>-18606.910974191997</v>
      </c>
      <c r="BJ19" s="42"/>
      <c r="BK19" s="42"/>
      <c r="BL19" s="42"/>
      <c r="BM19" s="42"/>
      <c r="BN19" s="42"/>
      <c r="BO19" s="42"/>
      <c r="BP19" s="42"/>
      <c r="BQ19" s="42"/>
      <c r="BR19" s="42"/>
      <c r="BS19" s="42"/>
      <c r="BT19" s="42"/>
      <c r="BU19" s="42"/>
      <c r="BV19" s="42"/>
      <c r="BW19" s="42"/>
      <c r="BX19" s="42"/>
      <c r="BY19" s="42"/>
      <c r="BZ19" s="42"/>
      <c r="CA19" s="42"/>
      <c r="CB19" s="42"/>
      <c r="CC19" s="42"/>
      <c r="CD19" s="42"/>
      <c r="CE19" s="42"/>
      <c r="CF19" s="42"/>
      <c r="CG19" s="42"/>
      <c r="CH19" s="42"/>
      <c r="CI19" s="42"/>
      <c r="CJ19" s="42"/>
      <c r="CK19" s="42"/>
      <c r="CL19" s="42"/>
      <c r="CM19" s="42"/>
      <c r="CN19" s="42"/>
      <c r="CO19" s="42"/>
      <c r="CP19" s="42"/>
      <c r="CQ19" s="42"/>
      <c r="CR19" s="42"/>
      <c r="CS19" s="42"/>
      <c r="CT19" s="42"/>
      <c r="CU19" s="42"/>
      <c r="CV19" s="42"/>
      <c r="CW19" s="42"/>
      <c r="CX19" s="42"/>
      <c r="CY19" s="42"/>
      <c r="CZ19" s="42"/>
      <c r="DA19" s="42"/>
      <c r="DB19" s="42"/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/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/>
      <c r="DY19" s="42"/>
      <c r="DZ19" s="42"/>
      <c r="EA19" s="42"/>
    </row>
    <row r="20" spans="1:131" s="47" customFormat="1">
      <c r="A20" s="108" t="s">
        <v>23</v>
      </c>
      <c r="B20" s="150">
        <f>B17+B18+B19</f>
        <v>-3894001.1936000003</v>
      </c>
      <c r="C20" s="150">
        <f t="shared" ref="C20:BI20" si="54">C17+C18+C19</f>
        <v>66659.212224000003</v>
      </c>
      <c r="D20" s="150">
        <f t="shared" si="54"/>
        <v>61729.012224000006</v>
      </c>
      <c r="E20" s="150">
        <f t="shared" si="54"/>
        <v>61729.012224000006</v>
      </c>
      <c r="F20" s="150">
        <f t="shared" si="54"/>
        <v>61729.012224000006</v>
      </c>
      <c r="G20" s="150">
        <f t="shared" si="54"/>
        <v>61729.012224000006</v>
      </c>
      <c r="H20" s="150">
        <f t="shared" si="54"/>
        <v>62991.291264</v>
      </c>
      <c r="I20" s="150">
        <f t="shared" si="54"/>
        <v>62991.291264</v>
      </c>
      <c r="J20" s="150">
        <f t="shared" si="54"/>
        <v>62991.291264</v>
      </c>
      <c r="K20" s="150">
        <f t="shared" si="54"/>
        <v>62991.291264</v>
      </c>
      <c r="L20" s="150">
        <f t="shared" si="54"/>
        <v>62991.291264</v>
      </c>
      <c r="M20" s="150">
        <f t="shared" si="54"/>
        <v>62991.291264</v>
      </c>
      <c r="N20" s="150">
        <f t="shared" si="54"/>
        <v>105442.67808360005</v>
      </c>
      <c r="O20" s="150">
        <f t="shared" si="54"/>
        <v>107160.41493960004</v>
      </c>
      <c r="P20" s="150">
        <f t="shared" si="54"/>
        <v>101934.40293960004</v>
      </c>
      <c r="Q20" s="150">
        <f t="shared" si="54"/>
        <v>101934.40293960004</v>
      </c>
      <c r="R20" s="150">
        <f t="shared" si="54"/>
        <v>101934.40293960004</v>
      </c>
      <c r="S20" s="150">
        <f t="shared" si="54"/>
        <v>101934.40293960004</v>
      </c>
      <c r="T20" s="150">
        <f t="shared" si="54"/>
        <v>101934.40293960004</v>
      </c>
      <c r="U20" s="150">
        <f t="shared" si="54"/>
        <v>101934.40293960004</v>
      </c>
      <c r="V20" s="150">
        <f t="shared" si="54"/>
        <v>101934.40293960004</v>
      </c>
      <c r="W20" s="150">
        <f t="shared" si="54"/>
        <v>101934.40293960004</v>
      </c>
      <c r="X20" s="150">
        <f t="shared" si="54"/>
        <v>101934.40293960004</v>
      </c>
      <c r="Y20" s="150">
        <f t="shared" si="54"/>
        <v>101934.40293960004</v>
      </c>
      <c r="Z20" s="150">
        <f t="shared" si="54"/>
        <v>124113.25985519998</v>
      </c>
      <c r="AA20" s="150">
        <f t="shared" si="54"/>
        <v>120529.12932719996</v>
      </c>
      <c r="AB20" s="150">
        <f t="shared" si="54"/>
        <v>120529.12932719996</v>
      </c>
      <c r="AC20" s="150">
        <f t="shared" si="54"/>
        <v>120529.12932719996</v>
      </c>
      <c r="AD20" s="150">
        <f t="shared" si="54"/>
        <v>120529.12932719996</v>
      </c>
      <c r="AE20" s="150">
        <f t="shared" si="54"/>
        <v>120529.12932719996</v>
      </c>
      <c r="AF20" s="150">
        <f t="shared" si="54"/>
        <v>120529.12932719996</v>
      </c>
      <c r="AG20" s="150">
        <f t="shared" si="54"/>
        <v>120529.12932719996</v>
      </c>
      <c r="AH20" s="150">
        <f t="shared" si="54"/>
        <v>120529.12932719996</v>
      </c>
      <c r="AI20" s="150">
        <f t="shared" si="54"/>
        <v>120529.12932719996</v>
      </c>
      <c r="AJ20" s="150">
        <f t="shared" si="54"/>
        <v>120529.12932719996</v>
      </c>
      <c r="AK20" s="150">
        <f t="shared" si="54"/>
        <v>120529.12932719996</v>
      </c>
      <c r="AL20" s="150">
        <f t="shared" si="54"/>
        <v>131554.22140079999</v>
      </c>
      <c r="AM20" s="150">
        <f t="shared" si="54"/>
        <v>133621.4369688</v>
      </c>
      <c r="AN20" s="150">
        <f t="shared" si="54"/>
        <v>127749.48988560001</v>
      </c>
      <c r="AO20" s="150">
        <f t="shared" si="54"/>
        <v>127749.48988560001</v>
      </c>
      <c r="AP20" s="150">
        <f t="shared" si="54"/>
        <v>127749.48988560001</v>
      </c>
      <c r="AQ20" s="150">
        <f t="shared" si="54"/>
        <v>127749.48988560001</v>
      </c>
      <c r="AR20" s="150">
        <f t="shared" si="54"/>
        <v>127749.48988560001</v>
      </c>
      <c r="AS20" s="150">
        <f t="shared" si="54"/>
        <v>127749.48988560001</v>
      </c>
      <c r="AT20" s="150">
        <f t="shared" si="54"/>
        <v>127749.48988560001</v>
      </c>
      <c r="AU20" s="150">
        <f t="shared" si="54"/>
        <v>127749.48988560001</v>
      </c>
      <c r="AV20" s="150">
        <f t="shared" si="54"/>
        <v>127749.48988560001</v>
      </c>
      <c r="AW20" s="150">
        <f t="shared" si="54"/>
        <v>127749.48988560001</v>
      </c>
      <c r="AX20" s="150">
        <f t="shared" si="54"/>
        <v>140477.54460959998</v>
      </c>
      <c r="AY20" s="150">
        <f t="shared" si="54"/>
        <v>142674.94438559996</v>
      </c>
      <c r="AZ20" s="150">
        <f t="shared" si="54"/>
        <v>136450.68047740796</v>
      </c>
      <c r="BA20" s="150">
        <f t="shared" si="54"/>
        <v>136450.68047740796</v>
      </c>
      <c r="BB20" s="150">
        <f t="shared" si="54"/>
        <v>136450.68047740796</v>
      </c>
      <c r="BC20" s="150">
        <f t="shared" si="54"/>
        <v>136450.68047740796</v>
      </c>
      <c r="BD20" s="150">
        <f t="shared" si="54"/>
        <v>136450.68047740796</v>
      </c>
      <c r="BE20" s="150">
        <f t="shared" si="54"/>
        <v>136450.68047740796</v>
      </c>
      <c r="BF20" s="150">
        <f t="shared" si="54"/>
        <v>136450.68047740796</v>
      </c>
      <c r="BG20" s="150">
        <f t="shared" si="54"/>
        <v>136450.68047740796</v>
      </c>
      <c r="BH20" s="150">
        <f t="shared" si="54"/>
        <v>136450.68047740796</v>
      </c>
      <c r="BI20" s="150">
        <f t="shared" si="54"/>
        <v>136450.68047740796</v>
      </c>
      <c r="BJ20" s="46"/>
      <c r="BK20" s="46"/>
      <c r="BL20" s="46"/>
      <c r="BM20" s="46"/>
      <c r="BN20" s="46"/>
      <c r="BO20" s="46"/>
      <c r="BP20" s="46"/>
      <c r="BQ20" s="46"/>
      <c r="BR20" s="46"/>
      <c r="BS20" s="46"/>
      <c r="BT20" s="46"/>
      <c r="BU20" s="46"/>
      <c r="BV20" s="46"/>
      <c r="BW20" s="46"/>
      <c r="BX20" s="46"/>
      <c r="BY20" s="46"/>
      <c r="BZ20" s="46"/>
      <c r="CA20" s="46"/>
      <c r="CB20" s="46"/>
      <c r="CC20" s="46"/>
      <c r="CD20" s="46"/>
      <c r="CE20" s="46"/>
      <c r="CF20" s="46"/>
      <c r="CG20" s="46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</row>
    <row r="21" spans="1:131" ht="15" thickBot="1">
      <c r="A21" s="48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  <c r="CA21" s="7"/>
      <c r="CB21" s="7"/>
      <c r="CC21" s="7"/>
      <c r="CD21" s="7"/>
      <c r="CE21" s="7"/>
      <c r="CF21" s="7"/>
      <c r="CG21" s="7"/>
      <c r="CH21" s="7"/>
      <c r="CI21" s="7"/>
      <c r="CJ21" s="7"/>
      <c r="CK21" s="7"/>
      <c r="CL21" s="7"/>
      <c r="CM21" s="7"/>
      <c r="CN21" s="7"/>
      <c r="CO21" s="7"/>
      <c r="CP21" s="7"/>
      <c r="CQ21" s="7"/>
      <c r="CR21" s="7"/>
      <c r="CS21" s="7"/>
      <c r="CT21" s="7"/>
      <c r="CU21" s="7"/>
      <c r="CV21" s="7"/>
      <c r="CW21" s="7"/>
      <c r="CX21" s="7"/>
      <c r="CY21" s="7"/>
      <c r="CZ21" s="7"/>
      <c r="DA21" s="7"/>
      <c r="DB21" s="7"/>
      <c r="DC21" s="7"/>
      <c r="DD21" s="7"/>
      <c r="DE21" s="7"/>
      <c r="DF21" s="7"/>
      <c r="DG21" s="7"/>
      <c r="DH21" s="7"/>
      <c r="DI21" s="7"/>
      <c r="DJ21" s="7"/>
      <c r="DK21" s="7"/>
      <c r="DL21" s="7"/>
      <c r="DM21" s="7"/>
      <c r="DN21" s="7"/>
      <c r="DO21" s="7"/>
      <c r="DP21" s="7"/>
      <c r="DQ21" s="7"/>
      <c r="DR21" s="7"/>
      <c r="DS21" s="7"/>
      <c r="DT21" s="7"/>
      <c r="DU21" s="7"/>
      <c r="DV21" s="7"/>
      <c r="DW21" s="7"/>
      <c r="DX21" s="7"/>
      <c r="DY21" s="7"/>
      <c r="DZ21" s="7"/>
      <c r="EA21" s="7"/>
    </row>
    <row r="22" spans="1:131" s="50" customFormat="1" ht="15" thickBot="1">
      <c r="A22" s="49" t="s">
        <v>26</v>
      </c>
      <c r="B22" s="151">
        <f>B20</f>
        <v>-3894001.1936000003</v>
      </c>
      <c r="C22" s="151">
        <f>B22+C20</f>
        <v>-3827341.9813760002</v>
      </c>
      <c r="D22" s="151">
        <f>C22+D20</f>
        <v>-3765612.9691520003</v>
      </c>
      <c r="E22" s="151">
        <f t="shared" ref="E22:BI22" si="55">D22+E20</f>
        <v>-3703883.9569280003</v>
      </c>
      <c r="F22" s="151">
        <f t="shared" si="55"/>
        <v>-3642154.9447040004</v>
      </c>
      <c r="G22" s="151">
        <f t="shared" si="55"/>
        <v>-3580425.9324800004</v>
      </c>
      <c r="H22" s="151">
        <f t="shared" si="55"/>
        <v>-3517434.6412160005</v>
      </c>
      <c r="I22" s="151">
        <f t="shared" si="55"/>
        <v>-3454443.3499520007</v>
      </c>
      <c r="J22" s="151">
        <f t="shared" si="55"/>
        <v>-3391452.0586880008</v>
      </c>
      <c r="K22" s="151">
        <f t="shared" si="55"/>
        <v>-3328460.7674240009</v>
      </c>
      <c r="L22" s="151">
        <f t="shared" si="55"/>
        <v>-3265469.476160001</v>
      </c>
      <c r="M22" s="151">
        <f t="shared" si="55"/>
        <v>-3202478.1848960011</v>
      </c>
      <c r="N22" s="151">
        <f t="shared" si="55"/>
        <v>-3097035.5068124011</v>
      </c>
      <c r="O22" s="151">
        <f t="shared" si="55"/>
        <v>-2989875.0918728011</v>
      </c>
      <c r="P22" s="151">
        <f t="shared" si="55"/>
        <v>-2887940.6889332011</v>
      </c>
      <c r="Q22" s="151">
        <f t="shared" si="55"/>
        <v>-2786006.2859936012</v>
      </c>
      <c r="R22" s="151">
        <f t="shared" si="55"/>
        <v>-2684071.8830540013</v>
      </c>
      <c r="S22" s="151">
        <f t="shared" si="55"/>
        <v>-2582137.4801144013</v>
      </c>
      <c r="T22" s="151">
        <f t="shared" si="55"/>
        <v>-2480203.0771748014</v>
      </c>
      <c r="U22" s="151">
        <f t="shared" si="55"/>
        <v>-2378268.6742352014</v>
      </c>
      <c r="V22" s="151">
        <f t="shared" si="55"/>
        <v>-2276334.2712956015</v>
      </c>
      <c r="W22" s="151">
        <f t="shared" si="55"/>
        <v>-2174399.8683560016</v>
      </c>
      <c r="X22" s="151">
        <f t="shared" si="55"/>
        <v>-2072465.4654164016</v>
      </c>
      <c r="Y22" s="151">
        <f t="shared" si="55"/>
        <v>-1970531.0624768017</v>
      </c>
      <c r="Z22" s="151">
        <f t="shared" si="55"/>
        <v>-1846417.8026216016</v>
      </c>
      <c r="AA22" s="151">
        <f t="shared" si="55"/>
        <v>-1725888.6732944017</v>
      </c>
      <c r="AB22" s="151">
        <f t="shared" si="55"/>
        <v>-1605359.5439672018</v>
      </c>
      <c r="AC22" s="151">
        <f t="shared" si="55"/>
        <v>-1484830.414640002</v>
      </c>
      <c r="AD22" s="151">
        <f t="shared" si="55"/>
        <v>-1364301.2853128021</v>
      </c>
      <c r="AE22" s="151">
        <f t="shared" si="55"/>
        <v>-1243772.1559856022</v>
      </c>
      <c r="AF22" s="151">
        <f t="shared" si="55"/>
        <v>-1123243.0266584023</v>
      </c>
      <c r="AG22" s="151">
        <f t="shared" si="55"/>
        <v>-1002713.8973312023</v>
      </c>
      <c r="AH22" s="151">
        <f t="shared" si="55"/>
        <v>-882184.76800400228</v>
      </c>
      <c r="AI22" s="151">
        <f t="shared" si="55"/>
        <v>-761655.63867680228</v>
      </c>
      <c r="AJ22" s="151">
        <f t="shared" si="55"/>
        <v>-641126.50934960227</v>
      </c>
      <c r="AK22" s="151">
        <f t="shared" si="55"/>
        <v>-520597.38002240233</v>
      </c>
      <c r="AL22" s="151">
        <f t="shared" si="55"/>
        <v>-389043.15862160234</v>
      </c>
      <c r="AM22" s="151">
        <f t="shared" si="55"/>
        <v>-255421.72165280234</v>
      </c>
      <c r="AN22" s="151">
        <f t="shared" si="55"/>
        <v>-127672.23176720233</v>
      </c>
      <c r="AO22" s="151">
        <f t="shared" si="55"/>
        <v>77.258118397672661</v>
      </c>
      <c r="AP22" s="151">
        <f t="shared" si="55"/>
        <v>127826.74800399768</v>
      </c>
      <c r="AQ22" s="151">
        <f t="shared" si="55"/>
        <v>255576.23788959769</v>
      </c>
      <c r="AR22" s="151">
        <f t="shared" si="55"/>
        <v>383325.72777519771</v>
      </c>
      <c r="AS22" s="151">
        <f t="shared" si="55"/>
        <v>511075.2176607977</v>
      </c>
      <c r="AT22" s="151">
        <f t="shared" si="55"/>
        <v>638824.70754639769</v>
      </c>
      <c r="AU22" s="151">
        <f t="shared" si="55"/>
        <v>766574.19743199775</v>
      </c>
      <c r="AV22" s="151">
        <f t="shared" si="55"/>
        <v>894323.6873175978</v>
      </c>
      <c r="AW22" s="151">
        <f t="shared" si="55"/>
        <v>1022073.1772031978</v>
      </c>
      <c r="AX22" s="151">
        <f t="shared" si="55"/>
        <v>1162550.7218127977</v>
      </c>
      <c r="AY22" s="151">
        <f t="shared" si="55"/>
        <v>1305225.6661983978</v>
      </c>
      <c r="AZ22" s="151">
        <f t="shared" si="55"/>
        <v>1441676.3466758057</v>
      </c>
      <c r="BA22" s="151">
        <f t="shared" si="55"/>
        <v>1578127.0271532137</v>
      </c>
      <c r="BB22" s="151">
        <f t="shared" si="55"/>
        <v>1714577.7076306217</v>
      </c>
      <c r="BC22" s="151">
        <f t="shared" si="55"/>
        <v>1851028.3881080297</v>
      </c>
      <c r="BD22" s="151">
        <f t="shared" si="55"/>
        <v>1987479.0685854377</v>
      </c>
      <c r="BE22" s="151">
        <f t="shared" si="55"/>
        <v>2123929.7490628455</v>
      </c>
      <c r="BF22" s="151">
        <f t="shared" si="55"/>
        <v>2260380.4295402532</v>
      </c>
      <c r="BG22" s="151">
        <f t="shared" si="55"/>
        <v>2396831.110017661</v>
      </c>
      <c r="BH22" s="151">
        <f t="shared" si="55"/>
        <v>2533281.7904950688</v>
      </c>
      <c r="BI22" s="152">
        <f t="shared" si="55"/>
        <v>2669732.4709724765</v>
      </c>
      <c r="BJ22" s="46"/>
      <c r="BK22" s="46"/>
      <c r="BL22" s="46"/>
      <c r="BM22" s="46"/>
      <c r="BN22" s="46"/>
      <c r="BO22" s="46"/>
      <c r="BP22" s="46"/>
      <c r="BQ22" s="46"/>
      <c r="BR22" s="46"/>
      <c r="BS22" s="46"/>
      <c r="BT22" s="46"/>
      <c r="BU22" s="46"/>
      <c r="BV22" s="46"/>
      <c r="BW22" s="46"/>
      <c r="BX22" s="46"/>
      <c r="BY22" s="46"/>
      <c r="BZ22" s="46"/>
      <c r="CA22" s="46"/>
      <c r="CB22" s="46"/>
      <c r="CC22" s="46"/>
      <c r="CD22" s="46"/>
      <c r="CE22" s="46"/>
      <c r="CF22" s="46"/>
      <c r="CG22" s="46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</row>
    <row r="23" spans="1:131"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/>
      <c r="CQ23" s="7"/>
      <c r="CR23" s="7"/>
      <c r="CS23" s="7"/>
      <c r="CT23" s="7"/>
      <c r="CU23" s="7"/>
      <c r="CV23" s="7"/>
      <c r="CW23" s="7"/>
      <c r="CX23" s="7"/>
      <c r="CY23" s="7"/>
      <c r="CZ23" s="7"/>
      <c r="DA23" s="7"/>
      <c r="DB23" s="7"/>
      <c r="DC23" s="7"/>
      <c r="DD23" s="7"/>
      <c r="DE23" s="7"/>
      <c r="DF23" s="7"/>
      <c r="DG23" s="7"/>
      <c r="DH23" s="7"/>
      <c r="DI23" s="7"/>
      <c r="DJ23" s="7"/>
      <c r="DK23" s="7"/>
      <c r="DL23" s="7"/>
      <c r="DM23" s="7"/>
      <c r="DN23" s="7"/>
      <c r="DO23" s="7"/>
      <c r="DP23" s="7"/>
      <c r="DQ23" s="7"/>
      <c r="DR23" s="7"/>
      <c r="DS23" s="7"/>
      <c r="DT23" s="7"/>
      <c r="DU23" s="7"/>
      <c r="DV23" s="7"/>
      <c r="DW23" s="7"/>
      <c r="DX23" s="7"/>
      <c r="DY23" s="7"/>
      <c r="DZ23" s="7"/>
      <c r="EA23" s="7"/>
    </row>
    <row r="24" spans="1:131"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/>
      <c r="CI24" s="7"/>
      <c r="CJ24" s="7"/>
      <c r="CK24" s="7"/>
      <c r="CL24" s="7"/>
      <c r="CM24" s="7"/>
      <c r="CN24" s="7"/>
      <c r="CO24" s="7"/>
      <c r="CP24" s="7"/>
      <c r="CQ24" s="7"/>
      <c r="CR24" s="7"/>
      <c r="CS24" s="7"/>
      <c r="CT24" s="7"/>
      <c r="CU24" s="7"/>
      <c r="CV24" s="7"/>
      <c r="CW24" s="7"/>
      <c r="CX24" s="7"/>
      <c r="CY24" s="7"/>
      <c r="CZ24" s="7"/>
      <c r="DA24" s="7"/>
      <c r="DB24" s="7"/>
      <c r="DC24" s="7"/>
      <c r="DD24" s="7"/>
      <c r="DE24" s="7"/>
      <c r="DF24" s="7"/>
      <c r="DG24" s="7"/>
      <c r="DH24" s="7"/>
      <c r="DI24" s="7"/>
      <c r="DJ24" s="7"/>
      <c r="DK24" s="7"/>
      <c r="DL24" s="7"/>
      <c r="DM24" s="7"/>
      <c r="DN24" s="7"/>
      <c r="DO24" s="7"/>
      <c r="DP24" s="7"/>
      <c r="DQ24" s="7"/>
      <c r="DR24" s="7"/>
      <c r="DS24" s="7"/>
      <c r="DT24" s="7"/>
      <c r="DU24" s="7"/>
      <c r="DV24" s="7"/>
      <c r="DW24" s="7"/>
      <c r="DX24" s="7"/>
      <c r="DY24" s="7"/>
      <c r="DZ24" s="7"/>
      <c r="EA24" s="7"/>
    </row>
    <row r="25" spans="1:131">
      <c r="A25" s="54" t="s">
        <v>43</v>
      </c>
      <c r="B25" s="153" t="s">
        <v>30</v>
      </c>
      <c r="C25" s="153" t="s">
        <v>31</v>
      </c>
      <c r="D25" s="153" t="s">
        <v>32</v>
      </c>
      <c r="E25" s="153" t="s">
        <v>33</v>
      </c>
      <c r="F25" s="153" t="s">
        <v>34</v>
      </c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  <c r="CK25" s="7"/>
      <c r="CL25" s="7"/>
      <c r="CM25" s="7"/>
      <c r="CN25" s="7"/>
      <c r="CO25" s="7"/>
      <c r="CP25" s="7"/>
      <c r="CQ25" s="7"/>
      <c r="CR25" s="7"/>
      <c r="CS25" s="7"/>
      <c r="CT25" s="7"/>
      <c r="CU25" s="7"/>
      <c r="CV25" s="7"/>
      <c r="CW25" s="7"/>
      <c r="CX25" s="7"/>
      <c r="CY25" s="7"/>
      <c r="CZ25" s="7"/>
      <c r="DA25" s="7"/>
      <c r="DB25" s="7"/>
      <c r="DC25" s="7"/>
      <c r="DD25" s="7"/>
      <c r="DE25" s="7"/>
      <c r="DF25" s="7"/>
      <c r="DG25" s="7"/>
      <c r="DH25" s="7"/>
      <c r="DI25" s="7"/>
      <c r="DJ25" s="7"/>
      <c r="DK25" s="7"/>
      <c r="DL25" s="7"/>
      <c r="DM25" s="7"/>
      <c r="DN25" s="7"/>
      <c r="DO25" s="7"/>
      <c r="DP25" s="7"/>
      <c r="DQ25" s="7"/>
      <c r="DR25" s="7"/>
      <c r="DS25" s="7"/>
      <c r="DT25" s="7"/>
      <c r="DU25" s="7"/>
      <c r="DV25" s="7"/>
      <c r="DW25" s="7"/>
      <c r="DX25" s="7"/>
      <c r="DY25" s="7"/>
      <c r="DZ25" s="7"/>
      <c r="EA25" s="7"/>
    </row>
    <row r="26" spans="1:131">
      <c r="A26" s="51" t="str">
        <f>A8</f>
        <v>Receita mensalista</v>
      </c>
      <c r="B26" s="223">
        <f>SUM(B8:M8)</f>
        <v>131404.79999999996</v>
      </c>
      <c r="C26" s="223">
        <f>SUM(N8:Y8)</f>
        <v>139221.11999999997</v>
      </c>
      <c r="D26" s="223">
        <f>SUM(Z8:AK8)</f>
        <v>147603.84000000003</v>
      </c>
      <c r="E26" s="223">
        <f>SUM(AL8:AW8)</f>
        <v>156552.96000000002</v>
      </c>
      <c r="F26" s="223">
        <f>SUM(AX8:BI8)</f>
        <v>166068.48000000007</v>
      </c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7"/>
      <c r="CS26" s="7"/>
      <c r="CT26" s="7"/>
      <c r="CU26" s="7"/>
      <c r="CV26" s="7"/>
      <c r="CW26" s="7"/>
      <c r="CX26" s="7"/>
      <c r="CY26" s="7"/>
      <c r="CZ26" s="7"/>
      <c r="DA26" s="7"/>
      <c r="DB26" s="7"/>
      <c r="DC26" s="7"/>
      <c r="DD26" s="7"/>
      <c r="DE26" s="7"/>
      <c r="DF26" s="7"/>
      <c r="DG26" s="7"/>
      <c r="DH26" s="7"/>
      <c r="DI26" s="7"/>
      <c r="DJ26" s="7"/>
      <c r="DK26" s="7"/>
      <c r="DL26" s="7"/>
      <c r="DM26" s="7"/>
      <c r="DN26" s="7"/>
      <c r="DO26" s="7"/>
      <c r="DP26" s="7"/>
      <c r="DQ26" s="7"/>
      <c r="DR26" s="7"/>
      <c r="DS26" s="7"/>
      <c r="DT26" s="7"/>
      <c r="DU26" s="7"/>
      <c r="DV26" s="7"/>
      <c r="DW26" s="7"/>
      <c r="DX26" s="7"/>
      <c r="DY26" s="7"/>
      <c r="DZ26" s="7"/>
      <c r="EA26" s="7"/>
    </row>
    <row r="27" spans="1:131">
      <c r="A27" s="51" t="str">
        <f>A9</f>
        <v>Receita avulsa</v>
      </c>
      <c r="B27" s="223">
        <f>SUM(B9:M9)</f>
        <v>2163648</v>
      </c>
      <c r="C27" s="223">
        <f>SUM(N9:Y9)</f>
        <v>2983936.8000000003</v>
      </c>
      <c r="D27" s="223">
        <f>SUM(Z9:AK9)</f>
        <v>3407745.5999999992</v>
      </c>
      <c r="E27" s="223">
        <f>SUM(AL9:AW9)</f>
        <v>3602020.7999999993</v>
      </c>
      <c r="F27" s="223">
        <f>SUM(AX9:BI9)</f>
        <v>3829203.8399999994</v>
      </c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  <c r="CG27" s="7"/>
      <c r="CH27" s="7"/>
      <c r="CI27" s="7"/>
      <c r="CJ27" s="7"/>
      <c r="CK27" s="7"/>
      <c r="CL27" s="7"/>
      <c r="CM27" s="7"/>
      <c r="CN27" s="7"/>
      <c r="CO27" s="7"/>
      <c r="CP27" s="7"/>
      <c r="CQ27" s="7"/>
      <c r="CR27" s="7"/>
      <c r="CS27" s="7"/>
      <c r="CT27" s="7"/>
      <c r="CU27" s="7"/>
      <c r="CV27" s="7"/>
      <c r="CW27" s="7"/>
      <c r="CX27" s="7"/>
      <c r="CY27" s="7"/>
      <c r="CZ27" s="7"/>
      <c r="DA27" s="7"/>
      <c r="DB27" s="7"/>
      <c r="DC27" s="7"/>
      <c r="DD27" s="7"/>
      <c r="DE27" s="7"/>
      <c r="DF27" s="7"/>
      <c r="DG27" s="7"/>
      <c r="DH27" s="7"/>
      <c r="DI27" s="7"/>
      <c r="DJ27" s="7"/>
      <c r="DK27" s="7"/>
      <c r="DL27" s="7"/>
      <c r="DM27" s="7"/>
      <c r="DN27" s="7"/>
      <c r="DO27" s="7"/>
      <c r="DP27" s="7"/>
      <c r="DQ27" s="7"/>
      <c r="DR27" s="7"/>
      <c r="DS27" s="7"/>
      <c r="DT27" s="7"/>
      <c r="DU27" s="7"/>
      <c r="DV27" s="7"/>
      <c r="DW27" s="7"/>
      <c r="DX27" s="7"/>
      <c r="DY27" s="7"/>
      <c r="DZ27" s="7"/>
      <c r="EA27" s="7"/>
    </row>
    <row r="28" spans="1:131">
      <c r="A28" s="52" t="s">
        <v>40</v>
      </c>
      <c r="B28" s="223">
        <f t="shared" ref="B28:B37" si="56">SUM(B10:M10)</f>
        <v>2295052.7999999993</v>
      </c>
      <c r="C28" s="223">
        <f t="shared" ref="C28:C37" si="57">SUM(N10:Y10)</f>
        <v>3123157.9200000013</v>
      </c>
      <c r="D28" s="223">
        <f t="shared" ref="D28:D37" si="58">SUM(Z10:AK10)</f>
        <v>3555349.4400000009</v>
      </c>
      <c r="E28" s="223">
        <f t="shared" ref="E28:E37" si="59">SUM(AL10:AW10)</f>
        <v>3758573.76</v>
      </c>
      <c r="F28" s="223">
        <f t="shared" ref="F28:F37" si="60">SUM(AX10:BI10)</f>
        <v>3995272.3199999989</v>
      </c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7"/>
      <c r="CE28" s="7"/>
      <c r="CF28" s="7"/>
      <c r="CG28" s="7"/>
      <c r="CH28" s="7"/>
      <c r="CI28" s="7"/>
      <c r="CJ28" s="7"/>
      <c r="CK28" s="7"/>
      <c r="CL28" s="7"/>
      <c r="CM28" s="7"/>
      <c r="CN28" s="7"/>
      <c r="CO28" s="7"/>
      <c r="CP28" s="7"/>
      <c r="CQ28" s="7"/>
      <c r="CR28" s="7"/>
      <c r="CS28" s="7"/>
      <c r="CT28" s="7"/>
      <c r="CU28" s="7"/>
      <c r="CV28" s="7"/>
      <c r="CW28" s="7"/>
      <c r="CX28" s="7"/>
      <c r="CY28" s="7"/>
      <c r="CZ28" s="7"/>
      <c r="DA28" s="7"/>
      <c r="DB28" s="7"/>
      <c r="DC28" s="7"/>
      <c r="DD28" s="7"/>
      <c r="DE28" s="7"/>
      <c r="DF28" s="7"/>
      <c r="DG28" s="7"/>
      <c r="DH28" s="7"/>
      <c r="DI28" s="7"/>
      <c r="DJ28" s="7"/>
      <c r="DK28" s="7"/>
      <c r="DL28" s="7"/>
      <c r="DM28" s="7"/>
      <c r="DN28" s="7"/>
      <c r="DO28" s="7"/>
      <c r="DP28" s="7"/>
      <c r="DQ28" s="7"/>
      <c r="DR28" s="7"/>
      <c r="DS28" s="7"/>
      <c r="DT28" s="7"/>
      <c r="DU28" s="7"/>
      <c r="DV28" s="7"/>
      <c r="DW28" s="7"/>
      <c r="DX28" s="7"/>
      <c r="DY28" s="7"/>
      <c r="DZ28" s="7"/>
      <c r="EA28" s="7"/>
    </row>
    <row r="29" spans="1:131">
      <c r="A29" s="53" t="s">
        <v>41</v>
      </c>
      <c r="B29" s="223">
        <f t="shared" si="56"/>
        <v>221472.59519999998</v>
      </c>
      <c r="C29" s="223">
        <f t="shared" si="57"/>
        <v>301384.73928000004</v>
      </c>
      <c r="D29" s="223">
        <f t="shared" si="58"/>
        <v>343091.22096000006</v>
      </c>
      <c r="E29" s="223">
        <f t="shared" si="59"/>
        <v>362702.36783999996</v>
      </c>
      <c r="F29" s="223">
        <f t="shared" si="60"/>
        <v>385543.77888000006</v>
      </c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7"/>
      <c r="CE29" s="7"/>
      <c r="CF29" s="7"/>
      <c r="CG29" s="7"/>
      <c r="CH29" s="7"/>
      <c r="CI29" s="7"/>
      <c r="CJ29" s="7"/>
      <c r="CK29" s="7"/>
      <c r="CL29" s="7"/>
      <c r="CM29" s="7"/>
      <c r="CN29" s="7"/>
      <c r="CO29" s="7"/>
      <c r="CP29" s="7"/>
      <c r="CQ29" s="7"/>
      <c r="CR29" s="7"/>
      <c r="CS29" s="7"/>
      <c r="CT29" s="7"/>
      <c r="CU29" s="7"/>
      <c r="CV29" s="7"/>
      <c r="CW29" s="7"/>
      <c r="CX29" s="7"/>
      <c r="CY29" s="7"/>
      <c r="CZ29" s="7"/>
      <c r="DA29" s="7"/>
      <c r="DB29" s="7"/>
      <c r="DC29" s="7"/>
      <c r="DD29" s="7"/>
      <c r="DE29" s="7"/>
      <c r="DF29" s="7"/>
      <c r="DG29" s="7"/>
      <c r="DH29" s="7"/>
      <c r="DI29" s="7"/>
      <c r="DJ29" s="7"/>
      <c r="DK29" s="7"/>
      <c r="DL29" s="7"/>
      <c r="DM29" s="7"/>
      <c r="DN29" s="7"/>
      <c r="DO29" s="7"/>
      <c r="DP29" s="7"/>
      <c r="DQ29" s="7"/>
      <c r="DR29" s="7"/>
      <c r="DS29" s="7"/>
      <c r="DT29" s="7"/>
      <c r="DU29" s="7"/>
      <c r="DV29" s="7"/>
      <c r="DW29" s="7"/>
      <c r="DX29" s="7"/>
      <c r="DY29" s="7"/>
      <c r="DZ29" s="7"/>
      <c r="EA29" s="7"/>
    </row>
    <row r="30" spans="1:131">
      <c r="A30" s="52" t="s">
        <v>42</v>
      </c>
      <c r="B30" s="223">
        <f t="shared" si="56"/>
        <v>2073580.2047999995</v>
      </c>
      <c r="C30" s="223">
        <f t="shared" si="57"/>
        <v>2821773.180720001</v>
      </c>
      <c r="D30" s="223">
        <f t="shared" si="58"/>
        <v>3212258.2190399994</v>
      </c>
      <c r="E30" s="223">
        <f t="shared" si="59"/>
        <v>3395871.3921600007</v>
      </c>
      <c r="F30" s="223">
        <f t="shared" si="60"/>
        <v>3609728.5411199988</v>
      </c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  <c r="CA30" s="7"/>
      <c r="CB30" s="7"/>
      <c r="CC30" s="7"/>
      <c r="CD30" s="7"/>
      <c r="CE30" s="7"/>
      <c r="CF30" s="7"/>
      <c r="CG30" s="7"/>
      <c r="CH30" s="7"/>
      <c r="CI30" s="7"/>
      <c r="CJ30" s="7"/>
      <c r="CK30" s="7"/>
      <c r="CL30" s="7"/>
      <c r="CM30" s="7"/>
      <c r="CN30" s="7"/>
      <c r="CO30" s="7"/>
      <c r="CP30" s="7"/>
      <c r="CQ30" s="7"/>
      <c r="CR30" s="7"/>
      <c r="CS30" s="7"/>
      <c r="CT30" s="7"/>
      <c r="CU30" s="7"/>
      <c r="CV30" s="7"/>
      <c r="CW30" s="7"/>
      <c r="CX30" s="7"/>
      <c r="CY30" s="7"/>
      <c r="CZ30" s="7"/>
      <c r="DA30" s="7"/>
      <c r="DB30" s="7"/>
      <c r="DC30" s="7"/>
      <c r="DD30" s="7"/>
      <c r="DE30" s="7"/>
      <c r="DF30" s="7"/>
      <c r="DG30" s="7"/>
      <c r="DH30" s="7"/>
      <c r="DI30" s="7"/>
      <c r="DJ30" s="7"/>
      <c r="DK30" s="7"/>
      <c r="DL30" s="7"/>
      <c r="DM30" s="7"/>
      <c r="DN30" s="7"/>
      <c r="DO30" s="7"/>
      <c r="DP30" s="7"/>
      <c r="DQ30" s="7"/>
      <c r="DR30" s="7"/>
      <c r="DS30" s="7"/>
      <c r="DT30" s="7"/>
      <c r="DU30" s="7"/>
      <c r="DV30" s="7"/>
      <c r="DW30" s="7"/>
      <c r="DX30" s="7"/>
      <c r="DY30" s="7"/>
      <c r="DZ30" s="7"/>
      <c r="EA30" s="7"/>
    </row>
    <row r="31" spans="1:131">
      <c r="A31" s="53" t="s">
        <v>3</v>
      </c>
      <c r="B31" s="223">
        <f t="shared" si="56"/>
        <v>7200</v>
      </c>
      <c r="C31" s="223">
        <f t="shared" si="57"/>
        <v>7200</v>
      </c>
      <c r="D31" s="223">
        <f t="shared" si="58"/>
        <v>7200</v>
      </c>
      <c r="E31" s="223">
        <f t="shared" si="59"/>
        <v>7200</v>
      </c>
      <c r="F31" s="223">
        <f t="shared" si="60"/>
        <v>7200</v>
      </c>
      <c r="BJ31" s="7"/>
      <c r="BK31" s="7"/>
      <c r="BL31" s="7"/>
      <c r="BM31" s="7"/>
      <c r="BN31" s="7"/>
      <c r="BO31" s="7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  <c r="CA31" s="7"/>
      <c r="CB31" s="7"/>
      <c r="CC31" s="7"/>
      <c r="CD31" s="7"/>
      <c r="CE31" s="7"/>
      <c r="CF31" s="7"/>
      <c r="CG31" s="7"/>
      <c r="CH31" s="7"/>
      <c r="CI31" s="7"/>
      <c r="CJ31" s="7"/>
      <c r="CK31" s="7"/>
      <c r="CL31" s="7"/>
      <c r="CM31" s="7"/>
      <c r="CN31" s="7"/>
      <c r="CO31" s="7"/>
      <c r="CP31" s="7"/>
      <c r="CQ31" s="7"/>
      <c r="CR31" s="7"/>
      <c r="CS31" s="7"/>
      <c r="CT31" s="7"/>
      <c r="CU31" s="7"/>
      <c r="CV31" s="7"/>
      <c r="CW31" s="7"/>
      <c r="CX31" s="7"/>
      <c r="CY31" s="7"/>
      <c r="CZ31" s="7"/>
      <c r="DA31" s="7"/>
      <c r="DB31" s="7"/>
      <c r="DC31" s="7"/>
      <c r="DD31" s="7"/>
      <c r="DE31" s="7"/>
      <c r="DF31" s="7"/>
      <c r="DG31" s="7"/>
      <c r="DH31" s="7"/>
      <c r="DI31" s="7"/>
      <c r="DJ31" s="7"/>
      <c r="DK31" s="7"/>
      <c r="DL31" s="7"/>
      <c r="DM31" s="7"/>
      <c r="DN31" s="7"/>
      <c r="DO31" s="7"/>
      <c r="DP31" s="7"/>
      <c r="DQ31" s="7"/>
      <c r="DR31" s="7"/>
      <c r="DS31" s="7"/>
      <c r="DT31" s="7"/>
      <c r="DU31" s="7"/>
      <c r="DV31" s="7"/>
      <c r="DW31" s="7"/>
      <c r="DX31" s="7"/>
      <c r="DY31" s="7"/>
      <c r="DZ31" s="7"/>
      <c r="EA31" s="7"/>
    </row>
    <row r="32" spans="1:131">
      <c r="A32" s="53" t="s">
        <v>5</v>
      </c>
      <c r="B32" s="223">
        <f t="shared" si="56"/>
        <v>3996000</v>
      </c>
      <c r="C32" s="223">
        <f t="shared" si="57"/>
        <v>0</v>
      </c>
      <c r="D32" s="223">
        <f t="shared" si="58"/>
        <v>0</v>
      </c>
      <c r="E32" s="223">
        <f t="shared" si="59"/>
        <v>0</v>
      </c>
      <c r="F32" s="223">
        <f t="shared" si="60"/>
        <v>0</v>
      </c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7"/>
      <c r="CB32" s="7"/>
      <c r="CC32" s="7"/>
      <c r="CD32" s="7"/>
      <c r="CE32" s="7"/>
      <c r="CF32" s="7"/>
      <c r="CG32" s="7"/>
      <c r="CH32" s="7"/>
      <c r="CI32" s="7"/>
      <c r="CJ32" s="7"/>
      <c r="CK32" s="7"/>
      <c r="CL32" s="7"/>
      <c r="CM32" s="7"/>
      <c r="CN32" s="7"/>
      <c r="CO32" s="7"/>
      <c r="CP32" s="7"/>
      <c r="CQ32" s="7"/>
      <c r="CR32" s="7"/>
      <c r="CS32" s="7"/>
      <c r="CT32" s="7"/>
      <c r="CU32" s="7"/>
      <c r="CV32" s="7"/>
      <c r="CW32" s="7"/>
      <c r="CX32" s="7"/>
      <c r="CY32" s="7"/>
      <c r="CZ32" s="7"/>
      <c r="DA32" s="7"/>
      <c r="DB32" s="7"/>
      <c r="DC32" s="7"/>
      <c r="DD32" s="7"/>
      <c r="DE32" s="7"/>
      <c r="DF32" s="7"/>
      <c r="DG32" s="7"/>
      <c r="DH32" s="7"/>
      <c r="DI32" s="7"/>
      <c r="DJ32" s="7"/>
      <c r="DK32" s="7"/>
      <c r="DL32" s="7"/>
      <c r="DM32" s="7"/>
      <c r="DN32" s="7"/>
      <c r="DO32" s="7"/>
      <c r="DP32" s="7"/>
      <c r="DQ32" s="7"/>
      <c r="DR32" s="7"/>
      <c r="DS32" s="7"/>
      <c r="DT32" s="7"/>
      <c r="DU32" s="7"/>
      <c r="DV32" s="7"/>
      <c r="DW32" s="7"/>
      <c r="DX32" s="7"/>
      <c r="DY32" s="7"/>
      <c r="DZ32" s="7"/>
      <c r="EA32" s="7"/>
    </row>
    <row r="33" spans="1:131">
      <c r="A33" s="53" t="s">
        <v>4</v>
      </c>
      <c r="B33" s="223">
        <f t="shared" si="56"/>
        <v>676619.26399999997</v>
      </c>
      <c r="C33" s="223">
        <f t="shared" si="57"/>
        <v>707986.63159999985</v>
      </c>
      <c r="D33" s="223">
        <f t="shared" si="58"/>
        <v>751389.00320000015</v>
      </c>
      <c r="E33" s="223">
        <f t="shared" si="59"/>
        <v>776515.76000000024</v>
      </c>
      <c r="F33" s="223">
        <f t="shared" si="60"/>
        <v>812064.74571199995</v>
      </c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7"/>
      <c r="CE33" s="7"/>
      <c r="CF33" s="7"/>
      <c r="CG33" s="7"/>
      <c r="CH33" s="7"/>
      <c r="CI33" s="7"/>
      <c r="CJ33" s="7"/>
      <c r="CK33" s="7"/>
      <c r="CL33" s="7"/>
      <c r="CM33" s="7"/>
      <c r="CN33" s="7"/>
      <c r="CO33" s="7"/>
      <c r="CP33" s="7"/>
      <c r="CQ33" s="7"/>
      <c r="CR33" s="7"/>
      <c r="CS33" s="7"/>
      <c r="CT33" s="7"/>
      <c r="CU33" s="7"/>
      <c r="CV33" s="7"/>
      <c r="CW33" s="7"/>
      <c r="CX33" s="7"/>
      <c r="CY33" s="7"/>
      <c r="CZ33" s="7"/>
      <c r="DA33" s="7"/>
      <c r="DB33" s="7"/>
      <c r="DC33" s="7"/>
      <c r="DD33" s="7"/>
      <c r="DE33" s="7"/>
      <c r="DF33" s="7"/>
      <c r="DG33" s="7"/>
      <c r="DH33" s="7"/>
      <c r="DI33" s="7"/>
      <c r="DJ33" s="7"/>
      <c r="DK33" s="7"/>
      <c r="DL33" s="7"/>
      <c r="DM33" s="7"/>
      <c r="DN33" s="7"/>
      <c r="DO33" s="7"/>
      <c r="DP33" s="7"/>
      <c r="DQ33" s="7"/>
      <c r="DR33" s="7"/>
      <c r="DS33" s="7"/>
      <c r="DT33" s="7"/>
      <c r="DU33" s="7"/>
      <c r="DV33" s="7"/>
      <c r="DW33" s="7"/>
      <c r="DX33" s="7"/>
      <c r="DY33" s="7"/>
      <c r="DZ33" s="7"/>
      <c r="EA33" s="7"/>
    </row>
    <row r="34" spans="1:131">
      <c r="A34" s="53" t="s">
        <v>20</v>
      </c>
      <c r="B34" s="224">
        <f t="shared" si="56"/>
        <v>240000</v>
      </c>
      <c r="C34" s="223">
        <f t="shared" si="57"/>
        <v>240000</v>
      </c>
      <c r="D34" s="223">
        <f t="shared" si="58"/>
        <v>256800</v>
      </c>
      <c r="E34" s="223">
        <f t="shared" si="59"/>
        <v>274776</v>
      </c>
      <c r="F34" s="223">
        <f t="shared" si="60"/>
        <v>294010.31999999995</v>
      </c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7"/>
      <c r="CA34" s="7"/>
      <c r="CB34" s="7"/>
      <c r="CC34" s="7"/>
      <c r="CD34" s="7"/>
      <c r="CE34" s="7"/>
      <c r="CF34" s="7"/>
      <c r="CG34" s="7"/>
      <c r="CH34" s="7"/>
      <c r="CI34" s="7"/>
      <c r="CJ34" s="7"/>
      <c r="CK34" s="7"/>
      <c r="CL34" s="7"/>
      <c r="CM34" s="7"/>
      <c r="CN34" s="7"/>
      <c r="CO34" s="7"/>
      <c r="CP34" s="7"/>
      <c r="CQ34" s="7"/>
      <c r="CR34" s="7"/>
      <c r="CS34" s="7"/>
      <c r="CT34" s="7"/>
      <c r="CU34" s="7"/>
      <c r="CV34" s="7"/>
      <c r="CW34" s="7"/>
      <c r="CX34" s="7"/>
      <c r="CY34" s="7"/>
      <c r="CZ34" s="7"/>
      <c r="DA34" s="7"/>
      <c r="DB34" s="7"/>
      <c r="DC34" s="7"/>
      <c r="DD34" s="7"/>
      <c r="DE34" s="7"/>
      <c r="DF34" s="7"/>
      <c r="DG34" s="7"/>
      <c r="DH34" s="7"/>
      <c r="DI34" s="7"/>
      <c r="DJ34" s="7"/>
      <c r="DK34" s="7"/>
      <c r="DL34" s="7"/>
      <c r="DM34" s="7"/>
      <c r="DN34" s="7"/>
      <c r="DO34" s="7"/>
      <c r="DP34" s="7"/>
      <c r="DQ34" s="7"/>
      <c r="DR34" s="7"/>
      <c r="DS34" s="7"/>
      <c r="DT34" s="7"/>
      <c r="DU34" s="7"/>
      <c r="DV34" s="7"/>
      <c r="DW34" s="7"/>
      <c r="DX34" s="7"/>
      <c r="DY34" s="7"/>
      <c r="DZ34" s="7"/>
      <c r="EA34" s="7"/>
    </row>
    <row r="35" spans="1:131">
      <c r="A35" s="52" t="s">
        <v>22</v>
      </c>
      <c r="B35" s="224">
        <f t="shared" si="56"/>
        <v>-2846239.0592000005</v>
      </c>
      <c r="C35" s="223">
        <f t="shared" si="57"/>
        <v>1866586.5491200001</v>
      </c>
      <c r="D35" s="223">
        <f t="shared" si="58"/>
        <v>2196869.2158399997</v>
      </c>
      <c r="E35" s="223">
        <f t="shared" si="59"/>
        <v>2337379.6321599996</v>
      </c>
      <c r="F35" s="223">
        <f t="shared" si="60"/>
        <v>2496453.4754079999</v>
      </c>
      <c r="BJ35" s="7"/>
      <c r="BK35" s="7"/>
      <c r="BL35" s="7"/>
      <c r="BM35" s="7"/>
      <c r="BN35" s="7"/>
      <c r="BO35" s="7"/>
      <c r="BP35" s="7"/>
      <c r="BQ35" s="7"/>
      <c r="BR35" s="7"/>
      <c r="BS35" s="7"/>
      <c r="BT35" s="7"/>
      <c r="BU35" s="7"/>
      <c r="BV35" s="7"/>
      <c r="BW35" s="7"/>
      <c r="BX35" s="7"/>
      <c r="BY35" s="7"/>
      <c r="BZ35" s="7"/>
      <c r="CA35" s="7"/>
      <c r="CB35" s="7"/>
      <c r="CC35" s="7"/>
      <c r="CD35" s="7"/>
      <c r="CE35" s="7"/>
      <c r="CF35" s="7"/>
      <c r="CG35" s="7"/>
      <c r="CH35" s="7"/>
      <c r="CI35" s="7"/>
      <c r="CJ35" s="7"/>
      <c r="CK35" s="7"/>
      <c r="CL35" s="7"/>
      <c r="CM35" s="7"/>
      <c r="CN35" s="7"/>
      <c r="CO35" s="7"/>
      <c r="CP35" s="7"/>
      <c r="CQ35" s="7"/>
      <c r="CR35" s="7"/>
      <c r="CS35" s="7"/>
      <c r="CT35" s="7"/>
      <c r="CU35" s="7"/>
      <c r="CV35" s="7"/>
      <c r="CW35" s="7"/>
      <c r="CX35" s="7"/>
      <c r="CY35" s="7"/>
      <c r="CZ35" s="7"/>
      <c r="DA35" s="7"/>
      <c r="DB35" s="7"/>
      <c r="DC35" s="7"/>
      <c r="DD35" s="7"/>
      <c r="DE35" s="7"/>
      <c r="DF35" s="7"/>
      <c r="DG35" s="7"/>
      <c r="DH35" s="7"/>
      <c r="DI35" s="7"/>
      <c r="DJ35" s="7"/>
      <c r="DK35" s="7"/>
      <c r="DL35" s="7"/>
      <c r="DM35" s="7"/>
      <c r="DN35" s="7"/>
      <c r="DO35" s="7"/>
      <c r="DP35" s="7"/>
      <c r="DQ35" s="7"/>
      <c r="DR35" s="7"/>
      <c r="DS35" s="7"/>
      <c r="DT35" s="7"/>
      <c r="DU35" s="7"/>
      <c r="DV35" s="7"/>
      <c r="DW35" s="7"/>
      <c r="DX35" s="7"/>
      <c r="DY35" s="7"/>
      <c r="DZ35" s="7"/>
      <c r="EA35" s="7"/>
    </row>
    <row r="36" spans="1:131">
      <c r="A36" s="53" t="s">
        <v>0</v>
      </c>
      <c r="B36" s="224">
        <f t="shared" si="56"/>
        <v>-261940.5336</v>
      </c>
      <c r="C36" s="223">
        <f t="shared" si="57"/>
        <v>-466646.63728000002</v>
      </c>
      <c r="D36" s="223">
        <f t="shared" si="58"/>
        <v>-549217.30395999993</v>
      </c>
      <c r="E36" s="223">
        <f t="shared" si="59"/>
        <v>-584344.90803999989</v>
      </c>
      <c r="F36" s="223">
        <f t="shared" si="60"/>
        <v>-624113.36885199999</v>
      </c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  <c r="CG36" s="7"/>
      <c r="CH36" s="7"/>
      <c r="CI36" s="7"/>
      <c r="CJ36" s="7"/>
      <c r="CK36" s="7"/>
      <c r="CL36" s="7"/>
      <c r="CM36" s="7"/>
      <c r="CN36" s="7"/>
      <c r="CO36" s="7"/>
      <c r="CP36" s="7"/>
      <c r="CQ36" s="7"/>
      <c r="CR36" s="7"/>
      <c r="CS36" s="7"/>
      <c r="CT36" s="7"/>
      <c r="CU36" s="7"/>
      <c r="CV36" s="7"/>
      <c r="CW36" s="7"/>
      <c r="CX36" s="7"/>
      <c r="CY36" s="7"/>
      <c r="CZ36" s="7"/>
      <c r="DA36" s="7"/>
      <c r="DB36" s="7"/>
      <c r="DC36" s="7"/>
      <c r="DD36" s="7"/>
      <c r="DE36" s="7"/>
      <c r="DF36" s="7"/>
      <c r="DG36" s="7"/>
      <c r="DH36" s="7"/>
      <c r="DI36" s="7"/>
      <c r="DJ36" s="7"/>
      <c r="DK36" s="7"/>
      <c r="DL36" s="7"/>
      <c r="DM36" s="7"/>
      <c r="DN36" s="7"/>
      <c r="DO36" s="7"/>
      <c r="DP36" s="7"/>
      <c r="DQ36" s="7"/>
      <c r="DR36" s="7"/>
      <c r="DS36" s="7"/>
      <c r="DT36" s="7"/>
      <c r="DU36" s="7"/>
      <c r="DV36" s="7"/>
      <c r="DW36" s="7"/>
      <c r="DX36" s="7"/>
      <c r="DY36" s="7"/>
      <c r="DZ36" s="7"/>
      <c r="EA36" s="7"/>
    </row>
    <row r="37" spans="1:131">
      <c r="A37" s="53" t="s">
        <v>19</v>
      </c>
      <c r="B37" s="223">
        <f t="shared" si="56"/>
        <v>-94298.592095999978</v>
      </c>
      <c r="C37" s="223">
        <f t="shared" si="57"/>
        <v>-167992.78942080005</v>
      </c>
      <c r="D37" s="223">
        <f t="shared" si="58"/>
        <v>-197718.22942559997</v>
      </c>
      <c r="E37" s="223">
        <f t="shared" si="59"/>
        <v>-210364.1668944</v>
      </c>
      <c r="F37" s="223">
        <f t="shared" si="60"/>
        <v>-224680.81278671997</v>
      </c>
      <c r="BJ37" s="7"/>
      <c r="BK37" s="7"/>
      <c r="BL37" s="7"/>
      <c r="BM37" s="7"/>
      <c r="BN37" s="7"/>
      <c r="BO37" s="7"/>
      <c r="BP37" s="7"/>
      <c r="BQ37" s="7"/>
      <c r="BR37" s="7"/>
      <c r="BS37" s="7"/>
      <c r="BT37" s="7"/>
      <c r="BU37" s="7"/>
      <c r="BV37" s="7"/>
      <c r="BW37" s="7"/>
      <c r="BX37" s="7"/>
      <c r="BY37" s="7"/>
      <c r="BZ37" s="7"/>
      <c r="CA37" s="7"/>
      <c r="CB37" s="7"/>
      <c r="CC37" s="7"/>
      <c r="CD37" s="7"/>
      <c r="CE37" s="7"/>
      <c r="CF37" s="7"/>
      <c r="CG37" s="7"/>
      <c r="CH37" s="7"/>
      <c r="CI37" s="7"/>
      <c r="CJ37" s="7"/>
      <c r="CK37" s="7"/>
      <c r="CL37" s="7"/>
      <c r="CM37" s="7"/>
      <c r="CN37" s="7"/>
      <c r="CO37" s="7"/>
      <c r="CP37" s="7"/>
      <c r="CQ37" s="7"/>
      <c r="CR37" s="7"/>
      <c r="CS37" s="7"/>
      <c r="CT37" s="7"/>
      <c r="CU37" s="7"/>
      <c r="CV37" s="7"/>
      <c r="CW37" s="7"/>
      <c r="CX37" s="7"/>
      <c r="CY37" s="7"/>
      <c r="CZ37" s="7"/>
      <c r="DA37" s="7"/>
      <c r="DB37" s="7"/>
      <c r="DC37" s="7"/>
      <c r="DD37" s="7"/>
      <c r="DE37" s="7"/>
      <c r="DF37" s="7"/>
      <c r="DG37" s="7"/>
      <c r="DH37" s="7"/>
      <c r="DI37" s="7"/>
      <c r="DJ37" s="7"/>
      <c r="DK37" s="7"/>
      <c r="DL37" s="7"/>
      <c r="DM37" s="7"/>
      <c r="DN37" s="7"/>
      <c r="DO37" s="7"/>
      <c r="DP37" s="7"/>
      <c r="DQ37" s="7"/>
      <c r="DR37" s="7"/>
      <c r="DS37" s="7"/>
      <c r="DT37" s="7"/>
      <c r="DU37" s="7"/>
      <c r="DV37" s="7"/>
      <c r="DW37" s="7"/>
      <c r="DX37" s="7"/>
      <c r="DY37" s="7"/>
      <c r="DZ37" s="7"/>
      <c r="EA37" s="7"/>
    </row>
    <row r="38" spans="1:131">
      <c r="A38" s="54" t="s">
        <v>14</v>
      </c>
      <c r="B38" s="225">
        <f>SUM(B20:M20)</f>
        <v>-3202478.1848960011</v>
      </c>
      <c r="C38" s="225">
        <f>SUM(N20:Y20)</f>
        <v>1231947.1224192004</v>
      </c>
      <c r="D38" s="225">
        <f>SUM(Z20:AK20)</f>
        <v>1449933.6824543995</v>
      </c>
      <c r="E38" s="225">
        <f>SUM(AL20:AW20)</f>
        <v>1542670.5572256004</v>
      </c>
      <c r="F38" s="225">
        <f>SUM(AX20:BI20)</f>
        <v>1647659.2937692797</v>
      </c>
      <c r="G38" s="55"/>
      <c r="H38" s="55"/>
      <c r="BJ38" s="7"/>
      <c r="BK38" s="7"/>
      <c r="BL38" s="7"/>
      <c r="BM38" s="7"/>
      <c r="BN38" s="7"/>
      <c r="BO38" s="7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  <c r="CA38" s="7"/>
      <c r="CB38" s="7"/>
      <c r="CC38" s="7"/>
      <c r="CD38" s="7"/>
      <c r="CE38" s="7"/>
      <c r="CF38" s="7"/>
      <c r="CG38" s="7"/>
      <c r="CH38" s="7"/>
      <c r="CI38" s="7"/>
      <c r="CJ38" s="7"/>
      <c r="CK38" s="7"/>
      <c r="CL38" s="7"/>
      <c r="CM38" s="7"/>
      <c r="CN38" s="7"/>
      <c r="CO38" s="7"/>
      <c r="CP38" s="7"/>
      <c r="CQ38" s="7"/>
      <c r="CR38" s="7"/>
      <c r="CS38" s="7"/>
      <c r="CT38" s="7"/>
      <c r="CU38" s="7"/>
      <c r="CV38" s="7"/>
      <c r="CW38" s="7"/>
      <c r="CX38" s="7"/>
      <c r="CY38" s="7"/>
      <c r="CZ38" s="7"/>
      <c r="DA38" s="7"/>
      <c r="DB38" s="7"/>
      <c r="DC38" s="7"/>
      <c r="DD38" s="7"/>
      <c r="DE38" s="7"/>
      <c r="DF38" s="7"/>
      <c r="DG38" s="7"/>
      <c r="DH38" s="7"/>
      <c r="DI38" s="7"/>
      <c r="DJ38" s="7"/>
      <c r="DK38" s="7"/>
      <c r="DL38" s="7"/>
      <c r="DM38" s="7"/>
      <c r="DN38" s="7"/>
      <c r="DO38" s="7"/>
      <c r="DP38" s="7"/>
      <c r="DQ38" s="7"/>
      <c r="DR38" s="7"/>
      <c r="DS38" s="7"/>
      <c r="DT38" s="7"/>
      <c r="DU38" s="7"/>
      <c r="DV38" s="7"/>
      <c r="DW38" s="7"/>
      <c r="DX38" s="7"/>
      <c r="DY38" s="7"/>
      <c r="DZ38" s="7"/>
      <c r="EA38" s="7"/>
    </row>
    <row r="39" spans="1:131">
      <c r="A39" s="4"/>
      <c r="B39" s="56"/>
      <c r="C39" s="56"/>
      <c r="D39" s="56"/>
      <c r="E39" s="56"/>
      <c r="F39" s="56"/>
      <c r="G39" s="55"/>
      <c r="H39" s="55"/>
      <c r="BJ39" s="7"/>
      <c r="BK39" s="7"/>
      <c r="BL39" s="7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  <c r="CA39" s="7"/>
      <c r="CB39" s="7"/>
      <c r="CC39" s="7"/>
      <c r="CD39" s="7"/>
      <c r="CE39" s="7"/>
      <c r="CF39" s="7"/>
      <c r="CG39" s="7"/>
      <c r="CH39" s="7"/>
      <c r="CI39" s="7"/>
      <c r="CJ39" s="7"/>
      <c r="CK39" s="7"/>
      <c r="CL39" s="7"/>
      <c r="CM39" s="7"/>
      <c r="CN39" s="7"/>
      <c r="CO39" s="7"/>
      <c r="CP39" s="7"/>
      <c r="CQ39" s="7"/>
      <c r="CR39" s="7"/>
      <c r="CS39" s="7"/>
      <c r="CT39" s="7"/>
      <c r="CU39" s="7"/>
      <c r="CV39" s="7"/>
      <c r="CW39" s="7"/>
      <c r="CX39" s="7"/>
      <c r="CY39" s="7"/>
      <c r="CZ39" s="7"/>
      <c r="DA39" s="7"/>
      <c r="DB39" s="7"/>
      <c r="DC39" s="7"/>
      <c r="DD39" s="7"/>
      <c r="DE39" s="7"/>
      <c r="DF39" s="7"/>
      <c r="DG39" s="7"/>
      <c r="DH39" s="7"/>
      <c r="DI39" s="7"/>
      <c r="DJ39" s="7"/>
      <c r="DK39" s="7"/>
      <c r="DL39" s="7"/>
      <c r="DM39" s="7"/>
      <c r="DN39" s="7"/>
      <c r="DO39" s="7"/>
      <c r="DP39" s="7"/>
      <c r="DQ39" s="7"/>
      <c r="DR39" s="7"/>
      <c r="DS39" s="7"/>
      <c r="DT39" s="7"/>
      <c r="DU39" s="7"/>
      <c r="DV39" s="7"/>
      <c r="DW39" s="7"/>
      <c r="DX39" s="7"/>
      <c r="DY39" s="7"/>
      <c r="DZ39" s="7"/>
      <c r="EA39" s="7"/>
    </row>
    <row r="40" spans="1:131">
      <c r="A40" s="54" t="s">
        <v>15</v>
      </c>
      <c r="B40" s="154">
        <v>0.13</v>
      </c>
      <c r="C40" s="57"/>
      <c r="D40" s="57"/>
      <c r="E40" s="57"/>
      <c r="F40" s="57"/>
      <c r="BJ40" s="7"/>
      <c r="BK40" s="7"/>
      <c r="BL40" s="7"/>
      <c r="BM40" s="7"/>
      <c r="BN40" s="7"/>
      <c r="BO40" s="7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  <c r="CA40" s="7"/>
      <c r="CB40" s="7"/>
      <c r="CC40" s="7"/>
      <c r="CD40" s="7"/>
      <c r="CE40" s="7"/>
      <c r="CF40" s="7"/>
      <c r="CG40" s="7"/>
      <c r="CH40" s="7"/>
      <c r="CI40" s="7"/>
      <c r="CJ40" s="7"/>
      <c r="CK40" s="7"/>
      <c r="CL40" s="7"/>
      <c r="CM40" s="7"/>
      <c r="CN40" s="7"/>
      <c r="CO40" s="7"/>
      <c r="CP40" s="7"/>
      <c r="CQ40" s="7"/>
      <c r="CR40" s="7"/>
      <c r="CS40" s="7"/>
      <c r="CT40" s="7"/>
      <c r="CU40" s="7"/>
      <c r="CV40" s="7"/>
      <c r="CW40" s="7"/>
      <c r="CX40" s="7"/>
      <c r="CY40" s="7"/>
      <c r="CZ40" s="7"/>
      <c r="DA40" s="7"/>
      <c r="DB40" s="7"/>
      <c r="DC40" s="7"/>
      <c r="DD40" s="7"/>
      <c r="DE40" s="7"/>
      <c r="DF40" s="7"/>
      <c r="DG40" s="7"/>
      <c r="DH40" s="7"/>
      <c r="DI40" s="7"/>
      <c r="DJ40" s="7"/>
      <c r="DK40" s="7"/>
      <c r="DL40" s="7"/>
      <c r="DM40" s="7"/>
      <c r="DN40" s="7"/>
      <c r="DO40" s="7"/>
      <c r="DP40" s="7"/>
      <c r="DQ40" s="7"/>
      <c r="DR40" s="7"/>
      <c r="DS40" s="7"/>
      <c r="DT40" s="7"/>
      <c r="DU40" s="7"/>
      <c r="DV40" s="7"/>
      <c r="DW40" s="7"/>
      <c r="DX40" s="7"/>
      <c r="DY40" s="7"/>
      <c r="DZ40" s="7"/>
      <c r="EA40" s="7"/>
    </row>
    <row r="41" spans="1:131">
      <c r="A41" s="54" t="s">
        <v>58</v>
      </c>
      <c r="B41" s="155">
        <f>NPV(B40,B38:F38)</f>
        <v>976052.78209415032</v>
      </c>
      <c r="C41" s="57"/>
      <c r="D41" s="57"/>
      <c r="E41" s="58"/>
      <c r="F41" s="58"/>
      <c r="G41" s="59"/>
      <c r="H41" s="59"/>
      <c r="I41" s="59"/>
      <c r="J41" s="59"/>
      <c r="K41" s="7"/>
      <c r="L41" s="7"/>
      <c r="BJ41" s="7"/>
      <c r="BK41" s="7"/>
      <c r="BL41" s="7"/>
      <c r="BM41" s="7"/>
      <c r="BN41" s="7"/>
      <c r="BO41" s="7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  <c r="CA41" s="7"/>
      <c r="CB41" s="7"/>
      <c r="CC41" s="7"/>
      <c r="CD41" s="7"/>
      <c r="CE41" s="7"/>
      <c r="CF41" s="7"/>
      <c r="CG41" s="7"/>
      <c r="CH41" s="7"/>
      <c r="CI41" s="7"/>
      <c r="CJ41" s="7"/>
      <c r="CK41" s="7"/>
      <c r="CL41" s="7"/>
      <c r="CM41" s="7"/>
      <c r="CN41" s="7"/>
      <c r="CO41" s="7"/>
      <c r="CP41" s="7"/>
      <c r="CQ41" s="7"/>
      <c r="CR41" s="7"/>
      <c r="CS41" s="7"/>
      <c r="CT41" s="7"/>
      <c r="CU41" s="7"/>
      <c r="CV41" s="7"/>
      <c r="CW41" s="7"/>
      <c r="CX41" s="7"/>
      <c r="CY41" s="7"/>
      <c r="CZ41" s="7"/>
      <c r="DA41" s="7"/>
      <c r="DB41" s="7"/>
      <c r="DC41" s="7"/>
      <c r="DD41" s="7"/>
      <c r="DE41" s="7"/>
      <c r="DF41" s="7"/>
      <c r="DG41" s="7"/>
      <c r="DH41" s="7"/>
      <c r="DI41" s="7"/>
      <c r="DJ41" s="7"/>
      <c r="DK41" s="7"/>
      <c r="DL41" s="7"/>
      <c r="DM41" s="7"/>
      <c r="DN41" s="7"/>
      <c r="DO41" s="7"/>
      <c r="DP41" s="7"/>
      <c r="DQ41" s="7"/>
      <c r="DR41" s="7"/>
      <c r="DS41" s="7"/>
      <c r="DT41" s="7"/>
      <c r="DU41" s="7"/>
      <c r="DV41" s="7"/>
      <c r="DW41" s="7"/>
      <c r="DX41" s="7"/>
      <c r="DY41" s="7"/>
      <c r="DZ41" s="7"/>
      <c r="EA41" s="7"/>
    </row>
    <row r="42" spans="1:131">
      <c r="A42" s="60" t="s">
        <v>59</v>
      </c>
      <c r="B42" s="155">
        <f>B32</f>
        <v>3996000</v>
      </c>
      <c r="C42" s="11" t="s">
        <v>229</v>
      </c>
      <c r="E42" s="12"/>
      <c r="F42" s="12"/>
      <c r="G42" s="48"/>
      <c r="BJ42" s="7"/>
      <c r="BK42" s="7"/>
      <c r="BL42" s="7"/>
      <c r="BM42" s="7"/>
      <c r="BN42" s="7"/>
      <c r="BO42" s="7"/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7"/>
      <c r="CA42" s="7"/>
      <c r="CB42" s="7"/>
      <c r="CC42" s="7"/>
      <c r="CD42" s="7"/>
      <c r="CE42" s="7"/>
      <c r="CF42" s="7"/>
      <c r="CG42" s="7"/>
      <c r="CH42" s="7"/>
      <c r="CI42" s="7"/>
      <c r="CJ42" s="7"/>
      <c r="CK42" s="7"/>
      <c r="CL42" s="7"/>
      <c r="CM42" s="7"/>
      <c r="CN42" s="7"/>
      <c r="CO42" s="7"/>
      <c r="CP42" s="7"/>
      <c r="CQ42" s="7"/>
      <c r="CR42" s="7"/>
      <c r="CS42" s="7"/>
      <c r="CT42" s="7"/>
      <c r="CU42" s="7"/>
      <c r="CV42" s="7"/>
      <c r="CW42" s="7"/>
      <c r="CX42" s="7"/>
      <c r="CY42" s="7"/>
      <c r="CZ42" s="7"/>
      <c r="DA42" s="7"/>
      <c r="DB42" s="7"/>
      <c r="DC42" s="7"/>
      <c r="DD42" s="7"/>
      <c r="DE42" s="7"/>
      <c r="DF42" s="7"/>
      <c r="DG42" s="7"/>
      <c r="DH42" s="7"/>
      <c r="DI42" s="7"/>
      <c r="DJ42" s="7"/>
      <c r="DK42" s="7"/>
      <c r="DL42" s="7"/>
      <c r="DM42" s="7"/>
      <c r="DN42" s="7"/>
      <c r="DO42" s="7"/>
      <c r="DP42" s="7"/>
      <c r="DQ42" s="7"/>
      <c r="DR42" s="7"/>
      <c r="DS42" s="7"/>
      <c r="DT42" s="7"/>
      <c r="DU42" s="7"/>
      <c r="DV42" s="7"/>
      <c r="DW42" s="7"/>
      <c r="DX42" s="7"/>
      <c r="DY42" s="7"/>
      <c r="DZ42" s="7"/>
      <c r="EA42" s="7"/>
    </row>
    <row r="43" spans="1:131">
      <c r="A43" s="60" t="s">
        <v>47</v>
      </c>
      <c r="B43" s="187">
        <f>IRR(B38:F38)</f>
        <v>0.27902397260787848</v>
      </c>
      <c r="C43" s="11" t="s">
        <v>228</v>
      </c>
      <c r="E43" s="12"/>
      <c r="F43" s="12"/>
      <c r="BJ43" s="7"/>
      <c r="BK43" s="7"/>
      <c r="BL43" s="7"/>
      <c r="BM43" s="7"/>
      <c r="BN43" s="7"/>
      <c r="BO43" s="7"/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7"/>
      <c r="CA43" s="7"/>
      <c r="CB43" s="7"/>
      <c r="CC43" s="7"/>
      <c r="CD43" s="7"/>
      <c r="CE43" s="7"/>
      <c r="CF43" s="7"/>
      <c r="CG43" s="7"/>
      <c r="CH43" s="7"/>
      <c r="CI43" s="7"/>
      <c r="CJ43" s="7"/>
      <c r="CK43" s="7"/>
      <c r="CL43" s="7"/>
      <c r="CM43" s="7"/>
      <c r="CN43" s="7"/>
      <c r="CO43" s="7"/>
      <c r="CP43" s="7"/>
      <c r="CQ43" s="7"/>
      <c r="CR43" s="7"/>
      <c r="CS43" s="7"/>
      <c r="CT43" s="7"/>
      <c r="CU43" s="7"/>
      <c r="CV43" s="7"/>
      <c r="CW43" s="7"/>
      <c r="CX43" s="7"/>
      <c r="CY43" s="7"/>
      <c r="CZ43" s="7"/>
      <c r="DA43" s="7"/>
      <c r="DB43" s="7"/>
      <c r="DC43" s="7"/>
      <c r="DD43" s="7"/>
      <c r="DE43" s="7"/>
      <c r="DF43" s="7"/>
      <c r="DG43" s="7"/>
      <c r="DH43" s="7"/>
      <c r="DI43" s="7"/>
      <c r="DJ43" s="7"/>
      <c r="DK43" s="7"/>
      <c r="DL43" s="7"/>
      <c r="DM43" s="7"/>
      <c r="DN43" s="7"/>
      <c r="DO43" s="7"/>
      <c r="DP43" s="7"/>
      <c r="DQ43" s="7"/>
      <c r="DR43" s="7"/>
      <c r="DS43" s="7"/>
      <c r="DT43" s="7"/>
      <c r="DU43" s="7"/>
      <c r="DV43" s="7"/>
      <c r="DW43" s="7"/>
      <c r="DX43" s="7"/>
      <c r="DY43" s="7"/>
      <c r="DZ43" s="7"/>
      <c r="EA43" s="7"/>
    </row>
    <row r="44" spans="1:131">
      <c r="A44" s="60" t="s">
        <v>48</v>
      </c>
      <c r="B44" s="156">
        <f>B41</f>
        <v>976052.78209415032</v>
      </c>
      <c r="D44" s="61"/>
      <c r="BJ44" s="7"/>
      <c r="BK44" s="7"/>
      <c r="BL44" s="7"/>
      <c r="BM44" s="7"/>
      <c r="BN44" s="7"/>
      <c r="BO44" s="7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  <c r="CA44" s="7"/>
      <c r="CB44" s="7"/>
      <c r="CC44" s="7"/>
      <c r="CD44" s="7"/>
      <c r="CE44" s="7"/>
      <c r="CF44" s="7"/>
      <c r="CG44" s="7"/>
      <c r="CH44" s="7"/>
      <c r="CI44" s="7"/>
      <c r="CJ44" s="7"/>
      <c r="CK44" s="7"/>
      <c r="CL44" s="7"/>
      <c r="CM44" s="7"/>
      <c r="CN44" s="7"/>
      <c r="CO44" s="7"/>
      <c r="CP44" s="7"/>
      <c r="CQ44" s="7"/>
      <c r="CR44" s="7"/>
      <c r="CS44" s="7"/>
      <c r="CT44" s="7"/>
      <c r="CU44" s="7"/>
      <c r="CV44" s="7"/>
      <c r="CW44" s="7"/>
      <c r="CX44" s="7"/>
      <c r="CY44" s="7"/>
      <c r="CZ44" s="7"/>
      <c r="DA44" s="7"/>
      <c r="DB44" s="7"/>
      <c r="DC44" s="7"/>
      <c r="DD44" s="7"/>
      <c r="DE44" s="7"/>
      <c r="DF44" s="7"/>
      <c r="DG44" s="7"/>
    </row>
    <row r="45" spans="1:131">
      <c r="A45" s="60" t="s">
        <v>49</v>
      </c>
      <c r="B45" s="155">
        <f>B44+B42</f>
        <v>4972052.7820941508</v>
      </c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  <c r="CG45" s="7"/>
      <c r="CH45" s="7"/>
      <c r="CI45" s="7"/>
      <c r="CJ45" s="7"/>
      <c r="CK45" s="7"/>
      <c r="CL45" s="7"/>
      <c r="CM45" s="7"/>
      <c r="CN45" s="7"/>
      <c r="CO45" s="7"/>
      <c r="CP45" s="7"/>
      <c r="CQ45" s="7"/>
      <c r="CR45" s="7"/>
      <c r="CS45" s="7"/>
      <c r="CT45" s="7"/>
      <c r="CU45" s="7"/>
      <c r="CV45" s="7"/>
      <c r="CW45" s="7"/>
      <c r="CX45" s="7"/>
      <c r="CY45" s="7"/>
      <c r="CZ45" s="7"/>
      <c r="DA45" s="7"/>
      <c r="DB45" s="7"/>
      <c r="DC45" s="7"/>
      <c r="DD45" s="7"/>
      <c r="DE45" s="7"/>
      <c r="DF45" s="7"/>
      <c r="DG45" s="7"/>
    </row>
    <row r="46" spans="1:131">
      <c r="A46" s="60" t="s">
        <v>50</v>
      </c>
      <c r="B46" s="154">
        <f>B42/B45</f>
        <v>0.80369219216473153</v>
      </c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  <c r="CG46" s="7"/>
      <c r="CH46" s="7"/>
      <c r="CI46" s="7"/>
      <c r="CJ46" s="7"/>
      <c r="CK46" s="7"/>
      <c r="CL46" s="7"/>
      <c r="CM46" s="7"/>
      <c r="CN46" s="7"/>
      <c r="CO46" s="7"/>
      <c r="CP46" s="7"/>
      <c r="CQ46" s="7"/>
      <c r="CR46" s="7"/>
      <c r="CS46" s="7"/>
      <c r="CT46" s="7"/>
      <c r="CU46" s="7"/>
      <c r="CV46" s="7"/>
      <c r="CW46" s="7"/>
      <c r="CX46" s="7"/>
      <c r="CY46" s="7"/>
      <c r="CZ46" s="7"/>
      <c r="DA46" s="7"/>
      <c r="DB46" s="7"/>
      <c r="DC46" s="7"/>
      <c r="DD46" s="7"/>
      <c r="DE46" s="7"/>
      <c r="DF46" s="7"/>
      <c r="DG46" s="7"/>
    </row>
    <row r="47" spans="1:131"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  <c r="CG47" s="7"/>
      <c r="CH47" s="7"/>
      <c r="CI47" s="7"/>
      <c r="CJ47" s="7"/>
      <c r="CK47" s="7"/>
      <c r="CL47" s="7"/>
      <c r="CM47" s="7"/>
      <c r="CN47" s="7"/>
      <c r="CO47" s="7"/>
      <c r="CP47" s="7"/>
      <c r="CQ47" s="7"/>
      <c r="CR47" s="7"/>
      <c r="CS47" s="7"/>
      <c r="CT47" s="7"/>
      <c r="CU47" s="7"/>
      <c r="CV47" s="7"/>
      <c r="CW47" s="7"/>
      <c r="CX47" s="7"/>
      <c r="CY47" s="7"/>
      <c r="CZ47" s="7"/>
      <c r="DA47" s="7"/>
      <c r="DB47" s="7"/>
      <c r="DC47" s="7"/>
      <c r="DD47" s="7"/>
      <c r="DE47" s="7"/>
      <c r="DF47" s="7"/>
      <c r="DG47" s="7"/>
    </row>
    <row r="48" spans="1:131">
      <c r="BJ48" s="7"/>
      <c r="BK48" s="7"/>
      <c r="BL48" s="7"/>
      <c r="BM48" s="7"/>
      <c r="BN48" s="7"/>
      <c r="BO48" s="7"/>
      <c r="BP48" s="7"/>
      <c r="BQ48" s="7"/>
      <c r="BR48" s="7"/>
      <c r="BS48" s="7"/>
      <c r="BT48" s="7"/>
      <c r="BU48" s="7"/>
      <c r="BV48" s="7"/>
      <c r="BW48" s="7"/>
      <c r="BX48" s="7"/>
      <c r="BY48" s="7"/>
      <c r="BZ48" s="7"/>
      <c r="CA48" s="7"/>
      <c r="CB48" s="7"/>
      <c r="CC48" s="7"/>
      <c r="CD48" s="7"/>
      <c r="CE48" s="7"/>
      <c r="CF48" s="7"/>
      <c r="CG48" s="7"/>
      <c r="CH48" s="7"/>
      <c r="CI48" s="7"/>
      <c r="CJ48" s="7"/>
      <c r="CK48" s="7"/>
      <c r="CL48" s="7"/>
      <c r="CM48" s="7"/>
      <c r="CN48" s="7"/>
      <c r="CO48" s="7"/>
      <c r="CP48" s="7"/>
      <c r="CQ48" s="7"/>
      <c r="CR48" s="7"/>
      <c r="CS48" s="7"/>
      <c r="CT48" s="7"/>
      <c r="CU48" s="7"/>
      <c r="CV48" s="7"/>
      <c r="CW48" s="7"/>
      <c r="CX48" s="7"/>
      <c r="CY48" s="7"/>
      <c r="CZ48" s="7"/>
      <c r="DA48" s="7"/>
      <c r="DB48" s="7"/>
      <c r="DC48" s="7"/>
      <c r="DD48" s="7"/>
      <c r="DE48" s="7"/>
      <c r="DF48" s="7"/>
      <c r="DG48" s="7"/>
    </row>
    <row r="49" spans="62:111">
      <c r="BJ49" s="7"/>
      <c r="BK49" s="7"/>
      <c r="BL49" s="7"/>
      <c r="BM49" s="7"/>
      <c r="BN49" s="7"/>
      <c r="BO49" s="7"/>
      <c r="BP49" s="7"/>
      <c r="BQ49" s="7"/>
      <c r="BR49" s="7"/>
      <c r="BS49" s="7"/>
      <c r="BT49" s="7"/>
      <c r="BU49" s="7"/>
      <c r="BV49" s="7"/>
      <c r="BW49" s="7"/>
      <c r="BX49" s="7"/>
      <c r="BY49" s="7"/>
      <c r="BZ49" s="7"/>
      <c r="CA49" s="7"/>
      <c r="CB49" s="7"/>
      <c r="CC49" s="7"/>
      <c r="CD49" s="7"/>
      <c r="CE49" s="7"/>
      <c r="CF49" s="7"/>
      <c r="CG49" s="7"/>
      <c r="CH49" s="7"/>
      <c r="CI49" s="7"/>
      <c r="CJ49" s="7"/>
      <c r="CK49" s="7"/>
      <c r="CL49" s="7"/>
      <c r="CM49" s="7"/>
      <c r="CN49" s="7"/>
      <c r="CO49" s="7"/>
      <c r="CP49" s="7"/>
      <c r="CQ49" s="7"/>
      <c r="CR49" s="7"/>
      <c r="CS49" s="7"/>
      <c r="CT49" s="7"/>
      <c r="CU49" s="7"/>
      <c r="CV49" s="7"/>
      <c r="CW49" s="7"/>
      <c r="CX49" s="7"/>
      <c r="CY49" s="7"/>
      <c r="CZ49" s="7"/>
      <c r="DA49" s="7"/>
      <c r="DB49" s="7"/>
      <c r="DC49" s="7"/>
      <c r="DD49" s="7"/>
      <c r="DE49" s="7"/>
      <c r="DF49" s="7"/>
      <c r="DG49" s="7"/>
    </row>
    <row r="50" spans="62:111">
      <c r="BJ50" s="7"/>
      <c r="BK50" s="7"/>
      <c r="BL50" s="7"/>
      <c r="BM50" s="7"/>
      <c r="BN50" s="7"/>
      <c r="BO50" s="7"/>
      <c r="BP50" s="7"/>
      <c r="BQ50" s="7"/>
      <c r="BR50" s="7"/>
      <c r="BS50" s="7"/>
      <c r="BT50" s="7"/>
      <c r="BU50" s="7"/>
      <c r="BV50" s="7"/>
      <c r="BW50" s="7"/>
      <c r="BX50" s="7"/>
      <c r="BY50" s="7"/>
      <c r="BZ50" s="7"/>
      <c r="CA50" s="7"/>
      <c r="CB50" s="7"/>
      <c r="CC50" s="7"/>
      <c r="CD50" s="7"/>
      <c r="CE50" s="7"/>
      <c r="CF50" s="7"/>
      <c r="CG50" s="7"/>
      <c r="CH50" s="7"/>
      <c r="CI50" s="7"/>
      <c r="CJ50" s="7"/>
      <c r="CK50" s="7"/>
      <c r="CL50" s="7"/>
      <c r="CM50" s="7"/>
      <c r="CN50" s="7"/>
      <c r="CO50" s="7"/>
      <c r="CP50" s="7"/>
      <c r="CQ50" s="7"/>
      <c r="CR50" s="7"/>
      <c r="CS50" s="7"/>
      <c r="CT50" s="7"/>
      <c r="CU50" s="7"/>
      <c r="CV50" s="7"/>
      <c r="CW50" s="7"/>
      <c r="CX50" s="7"/>
      <c r="CY50" s="7"/>
      <c r="CZ50" s="7"/>
      <c r="DA50" s="7"/>
      <c r="DB50" s="7"/>
      <c r="DC50" s="7"/>
      <c r="DD50" s="7"/>
      <c r="DE50" s="7"/>
      <c r="DF50" s="7"/>
      <c r="DG50" s="7"/>
    </row>
    <row r="51" spans="62:111">
      <c r="BJ51" s="7"/>
      <c r="BK51" s="7"/>
      <c r="BL51" s="7"/>
      <c r="BM51" s="7"/>
      <c r="BN51" s="7"/>
      <c r="BO51" s="7"/>
      <c r="BP51" s="7"/>
      <c r="BQ51" s="7"/>
      <c r="BR51" s="7"/>
      <c r="BS51" s="7"/>
      <c r="BT51" s="7"/>
      <c r="BU51" s="7"/>
      <c r="BV51" s="7"/>
      <c r="BW51" s="7"/>
      <c r="BX51" s="7"/>
      <c r="BY51" s="7"/>
      <c r="BZ51" s="7"/>
      <c r="CA51" s="7"/>
      <c r="CB51" s="7"/>
      <c r="CC51" s="7"/>
      <c r="CD51" s="7"/>
      <c r="CE51" s="7"/>
      <c r="CF51" s="7"/>
      <c r="CG51" s="7"/>
      <c r="CH51" s="7"/>
      <c r="CI51" s="7"/>
      <c r="CJ51" s="7"/>
      <c r="CK51" s="7"/>
      <c r="CL51" s="7"/>
      <c r="CM51" s="7"/>
      <c r="CN51" s="7"/>
      <c r="CO51" s="7"/>
      <c r="CP51" s="7"/>
      <c r="CQ51" s="7"/>
      <c r="CR51" s="7"/>
      <c r="CS51" s="7"/>
      <c r="CT51" s="7"/>
      <c r="CU51" s="7"/>
      <c r="CV51" s="7"/>
      <c r="CW51" s="7"/>
      <c r="CX51" s="7"/>
      <c r="CY51" s="7"/>
      <c r="CZ51" s="7"/>
      <c r="DA51" s="7"/>
      <c r="DB51" s="7"/>
      <c r="DC51" s="7"/>
      <c r="DD51" s="7"/>
      <c r="DE51" s="7"/>
      <c r="DF51" s="7"/>
      <c r="DG51" s="7"/>
    </row>
    <row r="52" spans="62:111">
      <c r="BJ52" s="7"/>
      <c r="BK52" s="7"/>
      <c r="BL52" s="7"/>
      <c r="BM52" s="7"/>
      <c r="BN52" s="7"/>
      <c r="BO52" s="7"/>
      <c r="BP52" s="7"/>
      <c r="BQ52" s="7"/>
      <c r="BR52" s="7"/>
      <c r="BS52" s="7"/>
      <c r="BT52" s="7"/>
      <c r="BU52" s="7"/>
      <c r="BV52" s="7"/>
      <c r="BW52" s="7"/>
      <c r="BX52" s="7"/>
      <c r="BY52" s="7"/>
      <c r="BZ52" s="7"/>
      <c r="CA52" s="7"/>
      <c r="CB52" s="7"/>
      <c r="CC52" s="7"/>
      <c r="CD52" s="7"/>
      <c r="CE52" s="7"/>
      <c r="CF52" s="7"/>
      <c r="CG52" s="7"/>
      <c r="CH52" s="7"/>
      <c r="CI52" s="7"/>
      <c r="CJ52" s="7"/>
      <c r="CK52" s="7"/>
      <c r="CL52" s="7"/>
      <c r="CM52" s="7"/>
      <c r="CN52" s="7"/>
      <c r="CO52" s="7"/>
      <c r="CP52" s="7"/>
      <c r="CQ52" s="7"/>
      <c r="CR52" s="7"/>
      <c r="CS52" s="7"/>
      <c r="CT52" s="7"/>
      <c r="CU52" s="7"/>
      <c r="CV52" s="7"/>
      <c r="CW52" s="7"/>
      <c r="CX52" s="7"/>
      <c r="CY52" s="7"/>
      <c r="CZ52" s="7"/>
      <c r="DA52" s="7"/>
      <c r="DB52" s="7"/>
      <c r="DC52" s="7"/>
      <c r="DD52" s="7"/>
      <c r="DE52" s="7"/>
      <c r="DF52" s="7"/>
      <c r="DG52" s="7"/>
    </row>
    <row r="53" spans="62:111">
      <c r="BJ53" s="7"/>
      <c r="BK53" s="7"/>
      <c r="BL53" s="7"/>
      <c r="BM53" s="7"/>
      <c r="BN53" s="7"/>
      <c r="BO53" s="7"/>
      <c r="BP53" s="7"/>
      <c r="BQ53" s="7"/>
      <c r="BR53" s="7"/>
      <c r="BS53" s="7"/>
      <c r="BT53" s="7"/>
      <c r="BU53" s="7"/>
      <c r="BV53" s="7"/>
      <c r="BW53" s="7"/>
      <c r="BX53" s="7"/>
      <c r="BY53" s="7"/>
      <c r="BZ53" s="7"/>
      <c r="CA53" s="7"/>
      <c r="CB53" s="7"/>
      <c r="CC53" s="7"/>
      <c r="CD53" s="7"/>
      <c r="CE53" s="7"/>
      <c r="CF53" s="7"/>
      <c r="CG53" s="7"/>
      <c r="CH53" s="7"/>
      <c r="CI53" s="7"/>
      <c r="CJ53" s="7"/>
      <c r="CK53" s="7"/>
      <c r="CL53" s="7"/>
      <c r="CM53" s="7"/>
      <c r="CN53" s="7"/>
      <c r="CO53" s="7"/>
      <c r="CP53" s="7"/>
      <c r="CQ53" s="7"/>
      <c r="CR53" s="7"/>
      <c r="CS53" s="7"/>
      <c r="CT53" s="7"/>
      <c r="CU53" s="7"/>
      <c r="CV53" s="7"/>
      <c r="CW53" s="7"/>
      <c r="CX53" s="7"/>
      <c r="CY53" s="7"/>
      <c r="CZ53" s="7"/>
      <c r="DA53" s="7"/>
      <c r="DB53" s="7"/>
      <c r="DC53" s="7"/>
      <c r="DD53" s="7"/>
      <c r="DE53" s="7"/>
      <c r="DF53" s="7"/>
      <c r="DG53" s="7"/>
    </row>
    <row r="54" spans="62:111">
      <c r="BJ54" s="7"/>
      <c r="BK54" s="7"/>
      <c r="BL54" s="7"/>
      <c r="BM54" s="7"/>
      <c r="BN54" s="7"/>
      <c r="BO54" s="7"/>
      <c r="BP54" s="7"/>
      <c r="BQ54" s="7"/>
      <c r="BR54" s="7"/>
      <c r="BS54" s="7"/>
      <c r="BT54" s="7"/>
      <c r="BU54" s="7"/>
      <c r="BV54" s="7"/>
      <c r="BW54" s="7"/>
      <c r="BX54" s="7"/>
      <c r="BY54" s="7"/>
      <c r="BZ54" s="7"/>
      <c r="CA54" s="7"/>
      <c r="CB54" s="7"/>
      <c r="CC54" s="7"/>
      <c r="CD54" s="7"/>
      <c r="CE54" s="7"/>
      <c r="CF54" s="7"/>
      <c r="CG54" s="7"/>
      <c r="CH54" s="7"/>
      <c r="CI54" s="7"/>
      <c r="CJ54" s="7"/>
      <c r="CK54" s="7"/>
      <c r="CL54" s="7"/>
      <c r="CM54" s="7"/>
      <c r="CN54" s="7"/>
      <c r="CO54" s="7"/>
      <c r="CP54" s="7"/>
      <c r="CQ54" s="7"/>
      <c r="CR54" s="7"/>
      <c r="CS54" s="7"/>
      <c r="CT54" s="7"/>
      <c r="CU54" s="7"/>
      <c r="CV54" s="7"/>
      <c r="CW54" s="7"/>
      <c r="CX54" s="7"/>
      <c r="CY54" s="7"/>
      <c r="CZ54" s="7"/>
      <c r="DA54" s="7"/>
      <c r="DB54" s="7"/>
      <c r="DC54" s="7"/>
      <c r="DD54" s="7"/>
      <c r="DE54" s="7"/>
      <c r="DF54" s="7"/>
      <c r="DG54" s="7"/>
    </row>
    <row r="55" spans="62:111">
      <c r="BJ55" s="7"/>
      <c r="BK55" s="7"/>
      <c r="BL55" s="7"/>
      <c r="BM55" s="7"/>
      <c r="BN55" s="7"/>
      <c r="BO55" s="7"/>
      <c r="BP55" s="7"/>
      <c r="BQ55" s="7"/>
      <c r="BR55" s="7"/>
      <c r="BS55" s="7"/>
      <c r="BT55" s="7"/>
      <c r="BU55" s="7"/>
      <c r="BV55" s="7"/>
      <c r="BW55" s="7"/>
      <c r="BX55" s="7"/>
      <c r="BY55" s="7"/>
      <c r="BZ55" s="7"/>
      <c r="CA55" s="7"/>
      <c r="CB55" s="7"/>
      <c r="CC55" s="7"/>
      <c r="CD55" s="7"/>
      <c r="CE55" s="7"/>
      <c r="CF55" s="7"/>
      <c r="CG55" s="7"/>
      <c r="CH55" s="7"/>
      <c r="CI55" s="7"/>
      <c r="CJ55" s="7"/>
      <c r="CK55" s="7"/>
      <c r="CL55" s="7"/>
      <c r="CM55" s="7"/>
      <c r="CN55" s="7"/>
      <c r="CO55" s="7"/>
      <c r="CP55" s="7"/>
      <c r="CQ55" s="7"/>
      <c r="CR55" s="7"/>
      <c r="CS55" s="7"/>
      <c r="CT55" s="7"/>
      <c r="CU55" s="7"/>
      <c r="CV55" s="7"/>
      <c r="CW55" s="7"/>
      <c r="CX55" s="7"/>
      <c r="CY55" s="7"/>
      <c r="CZ55" s="7"/>
      <c r="DA55" s="7"/>
      <c r="DB55" s="7"/>
      <c r="DC55" s="7"/>
      <c r="DD55" s="7"/>
      <c r="DE55" s="7"/>
      <c r="DF55" s="7"/>
      <c r="DG55" s="7"/>
    </row>
    <row r="56" spans="62:111">
      <c r="BJ56" s="7"/>
      <c r="BK56" s="7"/>
      <c r="BL56" s="7"/>
      <c r="BM56" s="7"/>
      <c r="BN56" s="7"/>
      <c r="BO56" s="7"/>
      <c r="BP56" s="7"/>
      <c r="BQ56" s="7"/>
      <c r="BR56" s="7"/>
      <c r="BS56" s="7"/>
      <c r="BT56" s="7"/>
      <c r="BU56" s="7"/>
      <c r="BV56" s="7"/>
      <c r="BW56" s="7"/>
      <c r="BX56" s="7"/>
      <c r="BY56" s="7"/>
      <c r="BZ56" s="7"/>
      <c r="CA56" s="7"/>
      <c r="CB56" s="7"/>
      <c r="CC56" s="7"/>
      <c r="CD56" s="7"/>
      <c r="CE56" s="7"/>
      <c r="CF56" s="7"/>
      <c r="CG56" s="7"/>
      <c r="CH56" s="7"/>
      <c r="CI56" s="7"/>
      <c r="CJ56" s="7"/>
      <c r="CK56" s="7"/>
      <c r="CL56" s="7"/>
      <c r="CM56" s="7"/>
      <c r="CN56" s="7"/>
      <c r="CO56" s="7"/>
      <c r="CP56" s="7"/>
      <c r="CQ56" s="7"/>
      <c r="CR56" s="7"/>
      <c r="CS56" s="7"/>
      <c r="CT56" s="7"/>
      <c r="CU56" s="7"/>
      <c r="CV56" s="7"/>
      <c r="CW56" s="7"/>
      <c r="CX56" s="7"/>
      <c r="CY56" s="7"/>
      <c r="CZ56" s="7"/>
      <c r="DA56" s="7"/>
      <c r="DB56" s="7"/>
      <c r="DC56" s="7"/>
      <c r="DD56" s="7"/>
      <c r="DE56" s="7"/>
      <c r="DF56" s="7"/>
      <c r="DG56" s="7"/>
    </row>
    <row r="57" spans="62:111">
      <c r="BJ57" s="7"/>
      <c r="BK57" s="7"/>
      <c r="BL57" s="7"/>
      <c r="BM57" s="7"/>
      <c r="BN57" s="7"/>
      <c r="BO57" s="7"/>
      <c r="BP57" s="7"/>
      <c r="BQ57" s="7"/>
      <c r="BR57" s="7"/>
      <c r="BS57" s="7"/>
      <c r="BT57" s="7"/>
      <c r="BU57" s="7"/>
      <c r="BV57" s="7"/>
      <c r="BW57" s="7"/>
      <c r="BX57" s="7"/>
      <c r="BY57" s="7"/>
      <c r="BZ57" s="7"/>
      <c r="CA57" s="7"/>
      <c r="CB57" s="7"/>
      <c r="CC57" s="7"/>
      <c r="CD57" s="7"/>
      <c r="CE57" s="7"/>
      <c r="CF57" s="7"/>
      <c r="CG57" s="7"/>
      <c r="CH57" s="7"/>
      <c r="CI57" s="7"/>
      <c r="CJ57" s="7"/>
      <c r="CK57" s="7"/>
      <c r="CL57" s="7"/>
      <c r="CM57" s="7"/>
      <c r="CN57" s="7"/>
      <c r="CO57" s="7"/>
      <c r="CP57" s="7"/>
      <c r="CQ57" s="7"/>
      <c r="CR57" s="7"/>
      <c r="CS57" s="7"/>
      <c r="CT57" s="7"/>
      <c r="CU57" s="7"/>
      <c r="CV57" s="7"/>
      <c r="CW57" s="7"/>
      <c r="CX57" s="7"/>
      <c r="CY57" s="7"/>
      <c r="CZ57" s="7"/>
      <c r="DA57" s="7"/>
      <c r="DB57" s="7"/>
      <c r="DC57" s="7"/>
      <c r="DD57" s="7"/>
      <c r="DE57" s="7"/>
      <c r="DF57" s="7"/>
      <c r="DG57" s="7"/>
    </row>
    <row r="58" spans="62:111">
      <c r="BJ58" s="7"/>
      <c r="BK58" s="7"/>
      <c r="BL58" s="7"/>
      <c r="BM58" s="7"/>
      <c r="BN58" s="7"/>
      <c r="BO58" s="7"/>
      <c r="BP58" s="7"/>
      <c r="BQ58" s="7"/>
      <c r="BR58" s="7"/>
      <c r="BS58" s="7"/>
      <c r="BT58" s="7"/>
      <c r="BU58" s="7"/>
      <c r="BV58" s="7"/>
      <c r="BW58" s="7"/>
      <c r="BX58" s="7"/>
      <c r="BY58" s="7"/>
      <c r="BZ58" s="7"/>
      <c r="CA58" s="7"/>
      <c r="CB58" s="7"/>
      <c r="CC58" s="7"/>
      <c r="CD58" s="7"/>
      <c r="CE58" s="7"/>
      <c r="CF58" s="7"/>
      <c r="CG58" s="7"/>
      <c r="CH58" s="7"/>
      <c r="CI58" s="7"/>
      <c r="CJ58" s="7"/>
      <c r="CK58" s="7"/>
      <c r="CL58" s="7"/>
      <c r="CM58" s="7"/>
      <c r="CN58" s="7"/>
      <c r="CO58" s="7"/>
      <c r="CP58" s="7"/>
      <c r="CQ58" s="7"/>
      <c r="CR58" s="7"/>
      <c r="CS58" s="7"/>
      <c r="CT58" s="7"/>
      <c r="CU58" s="7"/>
      <c r="CV58" s="7"/>
      <c r="CW58" s="7"/>
      <c r="CX58" s="7"/>
      <c r="CY58" s="7"/>
      <c r="CZ58" s="7"/>
      <c r="DA58" s="7"/>
      <c r="DB58" s="7"/>
      <c r="DC58" s="7"/>
      <c r="DD58" s="7"/>
      <c r="DE58" s="7"/>
      <c r="DF58" s="7"/>
      <c r="DG58" s="7"/>
    </row>
    <row r="59" spans="62:111">
      <c r="BJ59" s="7"/>
      <c r="BK59" s="7"/>
      <c r="BL59" s="7"/>
      <c r="BM59" s="7"/>
      <c r="BN59" s="7"/>
      <c r="BO59" s="7"/>
      <c r="BP59" s="7"/>
      <c r="BQ59" s="7"/>
      <c r="BR59" s="7"/>
      <c r="BS59" s="7"/>
      <c r="BT59" s="7"/>
      <c r="BU59" s="7"/>
      <c r="BV59" s="7"/>
      <c r="BW59" s="7"/>
      <c r="BX59" s="7"/>
      <c r="BY59" s="7"/>
      <c r="BZ59" s="7"/>
      <c r="CA59" s="7"/>
      <c r="CB59" s="7"/>
      <c r="CC59" s="7"/>
      <c r="CD59" s="7"/>
      <c r="CE59" s="7"/>
      <c r="CF59" s="7"/>
      <c r="CG59" s="7"/>
      <c r="CH59" s="7"/>
      <c r="CI59" s="7"/>
      <c r="CJ59" s="7"/>
      <c r="CK59" s="7"/>
      <c r="CL59" s="7"/>
      <c r="CM59" s="7"/>
      <c r="CN59" s="7"/>
      <c r="CO59" s="7"/>
      <c r="CP59" s="7"/>
      <c r="CQ59" s="7"/>
      <c r="CR59" s="7"/>
      <c r="CS59" s="7"/>
      <c r="CT59" s="7"/>
      <c r="CU59" s="7"/>
      <c r="CV59" s="7"/>
      <c r="CW59" s="7"/>
      <c r="CX59" s="7"/>
      <c r="CY59" s="7"/>
      <c r="CZ59" s="7"/>
      <c r="DA59" s="7"/>
      <c r="DB59" s="7"/>
      <c r="DC59" s="7"/>
      <c r="DD59" s="7"/>
      <c r="DE59" s="7"/>
      <c r="DF59" s="7"/>
      <c r="DG59" s="7"/>
    </row>
    <row r="60" spans="62:111">
      <c r="BJ60" s="7"/>
      <c r="BK60" s="7"/>
      <c r="BL60" s="7"/>
      <c r="BM60" s="7"/>
      <c r="BN60" s="7"/>
      <c r="BO60" s="7"/>
      <c r="BP60" s="7"/>
      <c r="BQ60" s="7"/>
      <c r="BR60" s="7"/>
      <c r="BS60" s="7"/>
      <c r="BT60" s="7"/>
      <c r="BU60" s="7"/>
      <c r="BV60" s="7"/>
      <c r="BW60" s="7"/>
      <c r="BX60" s="7"/>
      <c r="BY60" s="7"/>
      <c r="BZ60" s="7"/>
      <c r="CA60" s="7"/>
      <c r="CB60" s="7"/>
      <c r="CC60" s="7"/>
      <c r="CD60" s="7"/>
      <c r="CE60" s="7"/>
      <c r="CF60" s="7"/>
      <c r="CG60" s="7"/>
      <c r="CH60" s="7"/>
      <c r="CI60" s="7"/>
      <c r="CJ60" s="7"/>
      <c r="CK60" s="7"/>
      <c r="CL60" s="7"/>
      <c r="CM60" s="7"/>
      <c r="CN60" s="7"/>
      <c r="CO60" s="7"/>
      <c r="CP60" s="7"/>
      <c r="CQ60" s="7"/>
      <c r="CR60" s="7"/>
      <c r="CS60" s="7"/>
      <c r="CT60" s="7"/>
      <c r="CU60" s="7"/>
      <c r="CV60" s="7"/>
      <c r="CW60" s="7"/>
      <c r="CX60" s="7"/>
      <c r="CY60" s="7"/>
      <c r="CZ60" s="7"/>
      <c r="DA60" s="7"/>
      <c r="DB60" s="7"/>
      <c r="DC60" s="7"/>
      <c r="DD60" s="7"/>
      <c r="DE60" s="7"/>
      <c r="DF60" s="7"/>
      <c r="DG60" s="7"/>
    </row>
    <row r="61" spans="62:111">
      <c r="BJ61" s="7"/>
      <c r="BK61" s="7"/>
      <c r="BL61" s="7"/>
      <c r="BM61" s="7"/>
      <c r="BN61" s="7"/>
      <c r="BO61" s="7"/>
      <c r="BP61" s="7"/>
      <c r="BQ61" s="7"/>
      <c r="BR61" s="7"/>
      <c r="BS61" s="7"/>
      <c r="BT61" s="7"/>
      <c r="BU61" s="7"/>
      <c r="BV61" s="7"/>
      <c r="BW61" s="7"/>
      <c r="BX61" s="7"/>
      <c r="BY61" s="7"/>
      <c r="BZ61" s="7"/>
      <c r="CA61" s="7"/>
      <c r="CB61" s="7"/>
      <c r="CC61" s="7"/>
      <c r="CD61" s="7"/>
      <c r="CE61" s="7"/>
      <c r="CF61" s="7"/>
      <c r="CG61" s="7"/>
      <c r="CH61" s="7"/>
      <c r="CI61" s="7"/>
      <c r="CJ61" s="7"/>
      <c r="CK61" s="7"/>
      <c r="CL61" s="7"/>
      <c r="CM61" s="7"/>
      <c r="CN61" s="7"/>
      <c r="CO61" s="7"/>
      <c r="CP61" s="7"/>
      <c r="CQ61" s="7"/>
      <c r="CR61" s="7"/>
      <c r="CS61" s="7"/>
      <c r="CT61" s="7"/>
      <c r="CU61" s="7"/>
      <c r="CV61" s="7"/>
      <c r="CW61" s="7"/>
      <c r="CX61" s="7"/>
      <c r="CY61" s="7"/>
      <c r="CZ61" s="7"/>
      <c r="DA61" s="7"/>
      <c r="DB61" s="7"/>
      <c r="DC61" s="7"/>
      <c r="DD61" s="7"/>
      <c r="DE61" s="7"/>
      <c r="DF61" s="7"/>
      <c r="DG61" s="7"/>
    </row>
    <row r="62" spans="62:111">
      <c r="BJ62" s="7"/>
      <c r="BK62" s="7"/>
      <c r="BL62" s="7"/>
      <c r="BM62" s="7"/>
      <c r="BN62" s="7"/>
      <c r="BO62" s="7"/>
      <c r="BP62" s="7"/>
      <c r="BQ62" s="7"/>
      <c r="BR62" s="7"/>
      <c r="BS62" s="7"/>
      <c r="BT62" s="7"/>
      <c r="BU62" s="7"/>
      <c r="BV62" s="7"/>
      <c r="BW62" s="7"/>
      <c r="BX62" s="7"/>
      <c r="BY62" s="7"/>
      <c r="BZ62" s="7"/>
      <c r="CA62" s="7"/>
      <c r="CB62" s="7"/>
      <c r="CC62" s="7"/>
      <c r="CD62" s="7"/>
      <c r="CE62" s="7"/>
      <c r="CF62" s="7"/>
      <c r="CG62" s="7"/>
      <c r="CH62" s="7"/>
      <c r="CI62" s="7"/>
      <c r="CJ62" s="7"/>
      <c r="CK62" s="7"/>
      <c r="CL62" s="7"/>
      <c r="CM62" s="7"/>
      <c r="CN62" s="7"/>
      <c r="CO62" s="7"/>
      <c r="CP62" s="7"/>
      <c r="CQ62" s="7"/>
      <c r="CR62" s="7"/>
      <c r="CS62" s="7"/>
      <c r="CT62" s="7"/>
      <c r="CU62" s="7"/>
      <c r="CV62" s="7"/>
      <c r="CW62" s="7"/>
      <c r="CX62" s="7"/>
      <c r="CY62" s="7"/>
      <c r="CZ62" s="7"/>
      <c r="DA62" s="7"/>
      <c r="DB62" s="7"/>
      <c r="DC62" s="7"/>
      <c r="DD62" s="7"/>
      <c r="DE62" s="7"/>
      <c r="DF62" s="7"/>
      <c r="DG62" s="7"/>
    </row>
    <row r="63" spans="62:111">
      <c r="BJ63" s="7"/>
      <c r="BK63" s="7"/>
      <c r="BL63" s="7"/>
      <c r="BM63" s="7"/>
      <c r="BN63" s="7"/>
      <c r="BO63" s="7"/>
      <c r="BP63" s="7"/>
      <c r="BQ63" s="7"/>
      <c r="BR63" s="7"/>
      <c r="BS63" s="7"/>
      <c r="BT63" s="7"/>
      <c r="BU63" s="7"/>
      <c r="BV63" s="7"/>
      <c r="BW63" s="7"/>
      <c r="BX63" s="7"/>
      <c r="BY63" s="7"/>
      <c r="BZ63" s="7"/>
      <c r="CA63" s="7"/>
      <c r="CB63" s="7"/>
      <c r="CC63" s="7"/>
      <c r="CD63" s="7"/>
      <c r="CE63" s="7"/>
      <c r="CF63" s="7"/>
      <c r="CG63" s="7"/>
      <c r="CH63" s="7"/>
      <c r="CI63" s="7"/>
      <c r="CJ63" s="7"/>
      <c r="CK63" s="7"/>
      <c r="CL63" s="7"/>
      <c r="CM63" s="7"/>
      <c r="CN63" s="7"/>
      <c r="CO63" s="7"/>
      <c r="CP63" s="7"/>
      <c r="CQ63" s="7"/>
      <c r="CR63" s="7"/>
      <c r="CS63" s="7"/>
      <c r="CT63" s="7"/>
      <c r="CU63" s="7"/>
      <c r="CV63" s="7"/>
      <c r="CW63" s="7"/>
      <c r="CX63" s="7"/>
      <c r="CY63" s="7"/>
      <c r="CZ63" s="7"/>
      <c r="DA63" s="7"/>
      <c r="DB63" s="7"/>
      <c r="DC63" s="7"/>
      <c r="DD63" s="7"/>
      <c r="DE63" s="7"/>
      <c r="DF63" s="7"/>
      <c r="DG63" s="7"/>
    </row>
    <row r="64" spans="62:111">
      <c r="BJ64" s="7"/>
      <c r="BK64" s="7"/>
      <c r="BL64" s="7"/>
      <c r="BM64" s="7"/>
      <c r="BN64" s="7"/>
      <c r="BO64" s="7"/>
      <c r="BP64" s="7"/>
      <c r="BQ64" s="7"/>
      <c r="BR64" s="7"/>
      <c r="BS64" s="7"/>
      <c r="BT64" s="7"/>
      <c r="BU64" s="7"/>
      <c r="BV64" s="7"/>
      <c r="BW64" s="7"/>
      <c r="BX64" s="7"/>
      <c r="BY64" s="7"/>
      <c r="BZ64" s="7"/>
      <c r="CA64" s="7"/>
      <c r="CB64" s="7"/>
      <c r="CC64" s="7"/>
      <c r="CD64" s="7"/>
      <c r="CE64" s="7"/>
      <c r="CF64" s="7"/>
      <c r="CG64" s="7"/>
      <c r="CH64" s="7"/>
      <c r="CI64" s="7"/>
      <c r="CJ64" s="7"/>
      <c r="CK64" s="7"/>
      <c r="CL64" s="7"/>
      <c r="CM64" s="7"/>
      <c r="CN64" s="7"/>
      <c r="CO64" s="7"/>
      <c r="CP64" s="7"/>
      <c r="CQ64" s="7"/>
      <c r="CR64" s="7"/>
      <c r="CS64" s="7"/>
      <c r="CT64" s="7"/>
      <c r="CU64" s="7"/>
      <c r="CV64" s="7"/>
      <c r="CW64" s="7"/>
      <c r="CX64" s="7"/>
      <c r="CY64" s="7"/>
      <c r="CZ64" s="7"/>
      <c r="DA64" s="7"/>
      <c r="DB64" s="7"/>
      <c r="DC64" s="7"/>
      <c r="DD64" s="7"/>
      <c r="DE64" s="7"/>
      <c r="DF64" s="7"/>
      <c r="DG64" s="7"/>
    </row>
    <row r="65" spans="62:111">
      <c r="BJ65" s="7"/>
      <c r="BK65" s="7"/>
      <c r="BL65" s="7"/>
      <c r="BM65" s="7"/>
      <c r="BN65" s="7"/>
      <c r="BO65" s="7"/>
      <c r="BP65" s="7"/>
      <c r="BQ65" s="7"/>
      <c r="BR65" s="7"/>
      <c r="BS65" s="7"/>
      <c r="BT65" s="7"/>
      <c r="BU65" s="7"/>
      <c r="BV65" s="7"/>
      <c r="BW65" s="7"/>
      <c r="BX65" s="7"/>
      <c r="BY65" s="7"/>
      <c r="BZ65" s="7"/>
      <c r="CA65" s="7"/>
      <c r="CB65" s="7"/>
      <c r="CC65" s="7"/>
      <c r="CD65" s="7"/>
      <c r="CE65" s="7"/>
      <c r="CF65" s="7"/>
      <c r="CG65" s="7"/>
      <c r="CH65" s="7"/>
      <c r="CI65" s="7"/>
      <c r="CJ65" s="7"/>
      <c r="CK65" s="7"/>
      <c r="CL65" s="7"/>
      <c r="CM65" s="7"/>
      <c r="CN65" s="7"/>
      <c r="CO65" s="7"/>
      <c r="CP65" s="7"/>
      <c r="CQ65" s="7"/>
      <c r="CR65" s="7"/>
      <c r="CS65" s="7"/>
      <c r="CT65" s="7"/>
      <c r="CU65" s="7"/>
      <c r="CV65" s="7"/>
      <c r="CW65" s="7"/>
      <c r="CX65" s="7"/>
      <c r="CY65" s="7"/>
      <c r="CZ65" s="7"/>
      <c r="DA65" s="7"/>
      <c r="DB65" s="7"/>
      <c r="DC65" s="7"/>
      <c r="DD65" s="7"/>
      <c r="DE65" s="7"/>
      <c r="DF65" s="7"/>
      <c r="DG65" s="7"/>
    </row>
    <row r="66" spans="62:111">
      <c r="BJ66" s="7"/>
      <c r="BK66" s="7"/>
      <c r="BL66" s="7"/>
      <c r="BM66" s="7"/>
      <c r="BN66" s="7"/>
      <c r="BO66" s="7"/>
      <c r="BP66" s="7"/>
      <c r="BQ66" s="7"/>
      <c r="BR66" s="7"/>
      <c r="BS66" s="7"/>
      <c r="BT66" s="7"/>
      <c r="BU66" s="7"/>
      <c r="BV66" s="7"/>
      <c r="BW66" s="7"/>
      <c r="BX66" s="7"/>
      <c r="BY66" s="7"/>
      <c r="BZ66" s="7"/>
      <c r="CA66" s="7"/>
      <c r="CB66" s="7"/>
      <c r="CC66" s="7"/>
      <c r="CD66" s="7"/>
      <c r="CE66" s="7"/>
      <c r="CF66" s="7"/>
      <c r="CG66" s="7"/>
      <c r="CH66" s="7"/>
      <c r="CI66" s="7"/>
      <c r="CJ66" s="7"/>
      <c r="CK66" s="7"/>
      <c r="CL66" s="7"/>
      <c r="CM66" s="7"/>
      <c r="CN66" s="7"/>
      <c r="CO66" s="7"/>
      <c r="CP66" s="7"/>
      <c r="CQ66" s="7"/>
      <c r="CR66" s="7"/>
      <c r="CS66" s="7"/>
      <c r="CT66" s="7"/>
      <c r="CU66" s="7"/>
      <c r="CV66" s="7"/>
      <c r="CW66" s="7"/>
      <c r="CX66" s="7"/>
      <c r="CY66" s="7"/>
      <c r="CZ66" s="7"/>
      <c r="DA66" s="7"/>
      <c r="DB66" s="7"/>
      <c r="DC66" s="7"/>
      <c r="DD66" s="7"/>
      <c r="DE66" s="7"/>
      <c r="DF66" s="7"/>
      <c r="DG66" s="7"/>
    </row>
    <row r="67" spans="62:111">
      <c r="BJ67" s="7"/>
      <c r="BK67" s="7"/>
      <c r="BL67" s="7"/>
      <c r="BM67" s="7"/>
      <c r="BN67" s="7"/>
      <c r="BO67" s="7"/>
      <c r="BP67" s="7"/>
      <c r="BQ67" s="7"/>
      <c r="BR67" s="7"/>
      <c r="BS67" s="7"/>
      <c r="BT67" s="7"/>
      <c r="BU67" s="7"/>
      <c r="BV67" s="7"/>
      <c r="BW67" s="7"/>
      <c r="BX67" s="7"/>
      <c r="BY67" s="7"/>
      <c r="BZ67" s="7"/>
      <c r="CA67" s="7"/>
      <c r="CB67" s="7"/>
      <c r="CC67" s="7"/>
      <c r="CD67" s="7"/>
      <c r="CE67" s="7"/>
      <c r="CF67" s="7"/>
      <c r="CG67" s="7"/>
      <c r="CH67" s="7"/>
      <c r="CI67" s="7"/>
      <c r="CJ67" s="7"/>
      <c r="CK67" s="7"/>
      <c r="CL67" s="7"/>
      <c r="CM67" s="7"/>
      <c r="CN67" s="7"/>
      <c r="CO67" s="7"/>
      <c r="CP67" s="7"/>
      <c r="CQ67" s="7"/>
      <c r="CR67" s="7"/>
      <c r="CS67" s="7"/>
      <c r="CT67" s="7"/>
      <c r="CU67" s="7"/>
      <c r="CV67" s="7"/>
      <c r="CW67" s="7"/>
      <c r="CX67" s="7"/>
      <c r="CY67" s="7"/>
      <c r="CZ67" s="7"/>
      <c r="DA67" s="7"/>
      <c r="DB67" s="7"/>
      <c r="DC67" s="7"/>
      <c r="DD67" s="7"/>
      <c r="DE67" s="7"/>
      <c r="DF67" s="7"/>
      <c r="DG67" s="7"/>
    </row>
    <row r="68" spans="62:111">
      <c r="BJ68" s="7"/>
      <c r="BK68" s="7"/>
      <c r="BL68" s="7"/>
      <c r="BM68" s="7"/>
      <c r="BN68" s="7"/>
      <c r="BO68" s="7"/>
      <c r="BP68" s="7"/>
      <c r="BQ68" s="7"/>
      <c r="BR68" s="7"/>
      <c r="BS68" s="7"/>
      <c r="BT68" s="7"/>
      <c r="BU68" s="7"/>
      <c r="BV68" s="7"/>
      <c r="BW68" s="7"/>
      <c r="BX68" s="7"/>
      <c r="BY68" s="7"/>
      <c r="BZ68" s="7"/>
      <c r="CA68" s="7"/>
      <c r="CB68" s="7"/>
      <c r="CC68" s="7"/>
      <c r="CD68" s="7"/>
      <c r="CE68" s="7"/>
      <c r="CF68" s="7"/>
      <c r="CG68" s="7"/>
      <c r="CH68" s="7"/>
      <c r="CI68" s="7"/>
      <c r="CJ68" s="7"/>
      <c r="CK68" s="7"/>
      <c r="CL68" s="7"/>
      <c r="CM68" s="7"/>
      <c r="CN68" s="7"/>
      <c r="CO68" s="7"/>
      <c r="CP68" s="7"/>
      <c r="CQ68" s="7"/>
      <c r="CR68" s="7"/>
      <c r="CS68" s="7"/>
      <c r="CT68" s="7"/>
      <c r="CU68" s="7"/>
      <c r="CV68" s="7"/>
      <c r="CW68" s="7"/>
      <c r="CX68" s="7"/>
      <c r="CY68" s="7"/>
      <c r="CZ68" s="7"/>
      <c r="DA68" s="7"/>
      <c r="DB68" s="7"/>
      <c r="DC68" s="7"/>
      <c r="DD68" s="7"/>
      <c r="DE68" s="7"/>
      <c r="DF68" s="7"/>
      <c r="DG68" s="7"/>
    </row>
    <row r="69" spans="62:111">
      <c r="BJ69" s="7"/>
      <c r="BK69" s="7"/>
      <c r="BL69" s="7"/>
      <c r="BM69" s="7"/>
      <c r="BN69" s="7"/>
      <c r="BO69" s="7"/>
      <c r="BP69" s="7"/>
      <c r="BQ69" s="7"/>
      <c r="BR69" s="7"/>
      <c r="BS69" s="7"/>
      <c r="BT69" s="7"/>
      <c r="BU69" s="7"/>
      <c r="BV69" s="7"/>
      <c r="BW69" s="7"/>
      <c r="BX69" s="7"/>
      <c r="BY69" s="7"/>
      <c r="BZ69" s="7"/>
      <c r="CA69" s="7"/>
      <c r="CB69" s="7"/>
      <c r="CC69" s="7"/>
      <c r="CD69" s="7"/>
      <c r="CE69" s="7"/>
      <c r="CF69" s="7"/>
      <c r="CG69" s="7"/>
      <c r="CH69" s="7"/>
      <c r="CI69" s="7"/>
      <c r="CJ69" s="7"/>
      <c r="CK69" s="7"/>
      <c r="CL69" s="7"/>
      <c r="CM69" s="7"/>
      <c r="CN69" s="7"/>
      <c r="CO69" s="7"/>
      <c r="CP69" s="7"/>
      <c r="CQ69" s="7"/>
      <c r="CR69" s="7"/>
      <c r="CS69" s="7"/>
      <c r="CT69" s="7"/>
      <c r="CU69" s="7"/>
      <c r="CV69" s="7"/>
      <c r="CW69" s="7"/>
      <c r="CX69" s="7"/>
      <c r="CY69" s="7"/>
      <c r="CZ69" s="7"/>
      <c r="DA69" s="7"/>
      <c r="DB69" s="7"/>
      <c r="DC69" s="7"/>
      <c r="DD69" s="7"/>
      <c r="DE69" s="7"/>
      <c r="DF69" s="7"/>
      <c r="DG69" s="7"/>
    </row>
    <row r="70" spans="62:111">
      <c r="BJ70" s="7"/>
      <c r="BK70" s="7"/>
      <c r="BL70" s="7"/>
      <c r="BM70" s="7"/>
      <c r="BN70" s="7"/>
      <c r="BO70" s="7"/>
      <c r="BP70" s="7"/>
      <c r="BQ70" s="7"/>
      <c r="BR70" s="7"/>
      <c r="BS70" s="7"/>
      <c r="BT70" s="7"/>
      <c r="BU70" s="7"/>
      <c r="BV70" s="7"/>
      <c r="BW70" s="7"/>
      <c r="BX70" s="7"/>
      <c r="BY70" s="7"/>
      <c r="BZ70" s="7"/>
      <c r="CA70" s="7"/>
      <c r="CB70" s="7"/>
      <c r="CC70" s="7"/>
      <c r="CD70" s="7"/>
      <c r="CE70" s="7"/>
      <c r="CF70" s="7"/>
      <c r="CG70" s="7"/>
      <c r="CH70" s="7"/>
      <c r="CI70" s="7"/>
      <c r="CJ70" s="7"/>
      <c r="CK70" s="7"/>
      <c r="CL70" s="7"/>
      <c r="CM70" s="7"/>
      <c r="CN70" s="7"/>
      <c r="CO70" s="7"/>
      <c r="CP70" s="7"/>
      <c r="CQ70" s="7"/>
      <c r="CR70" s="7"/>
      <c r="CS70" s="7"/>
      <c r="CT70" s="7"/>
      <c r="CU70" s="7"/>
      <c r="CV70" s="7"/>
      <c r="CW70" s="7"/>
      <c r="CX70" s="7"/>
      <c r="CY70" s="7"/>
      <c r="CZ70" s="7"/>
      <c r="DA70" s="7"/>
      <c r="DB70" s="7"/>
      <c r="DC70" s="7"/>
      <c r="DD70" s="7"/>
      <c r="DE70" s="7"/>
      <c r="DF70" s="7"/>
      <c r="DG70" s="7"/>
    </row>
    <row r="71" spans="62:111">
      <c r="BJ71" s="7"/>
      <c r="BK71" s="7"/>
      <c r="BL71" s="7"/>
      <c r="BM71" s="7"/>
      <c r="BN71" s="7"/>
      <c r="BO71" s="7"/>
      <c r="BP71" s="7"/>
      <c r="BQ71" s="7"/>
      <c r="BR71" s="7"/>
      <c r="BS71" s="7"/>
      <c r="BT71" s="7"/>
      <c r="BU71" s="7"/>
      <c r="BV71" s="7"/>
      <c r="BW71" s="7"/>
      <c r="BX71" s="7"/>
      <c r="BY71" s="7"/>
      <c r="BZ71" s="7"/>
      <c r="CA71" s="7"/>
      <c r="CB71" s="7"/>
      <c r="CC71" s="7"/>
      <c r="CD71" s="7"/>
      <c r="CE71" s="7"/>
      <c r="CF71" s="7"/>
      <c r="CG71" s="7"/>
      <c r="CH71" s="7"/>
      <c r="CI71" s="7"/>
      <c r="CJ71" s="7"/>
      <c r="CK71" s="7"/>
      <c r="CL71" s="7"/>
      <c r="CM71" s="7"/>
      <c r="CN71" s="7"/>
      <c r="CO71" s="7"/>
      <c r="CP71" s="7"/>
      <c r="CQ71" s="7"/>
      <c r="CR71" s="7"/>
      <c r="CS71" s="7"/>
      <c r="CT71" s="7"/>
      <c r="CU71" s="7"/>
      <c r="CV71" s="7"/>
      <c r="CW71" s="7"/>
      <c r="CX71" s="7"/>
      <c r="CY71" s="7"/>
      <c r="CZ71" s="7"/>
      <c r="DA71" s="7"/>
      <c r="DB71" s="7"/>
      <c r="DC71" s="7"/>
      <c r="DD71" s="7"/>
      <c r="DE71" s="7"/>
      <c r="DF71" s="7"/>
      <c r="DG71" s="7"/>
    </row>
    <row r="72" spans="62:111">
      <c r="BJ72" s="7"/>
      <c r="BK72" s="7"/>
      <c r="BL72" s="7"/>
      <c r="BM72" s="7"/>
      <c r="BN72" s="7"/>
      <c r="BO72" s="7"/>
      <c r="BP72" s="7"/>
      <c r="BQ72" s="7"/>
      <c r="BR72" s="7"/>
      <c r="BS72" s="7"/>
      <c r="BT72" s="7"/>
      <c r="BU72" s="7"/>
      <c r="BV72" s="7"/>
      <c r="BW72" s="7"/>
      <c r="BX72" s="7"/>
      <c r="BY72" s="7"/>
      <c r="BZ72" s="7"/>
      <c r="CA72" s="7"/>
      <c r="CB72" s="7"/>
      <c r="CC72" s="7"/>
      <c r="CD72" s="7"/>
      <c r="CE72" s="7"/>
      <c r="CF72" s="7"/>
      <c r="CG72" s="7"/>
      <c r="CH72" s="7"/>
      <c r="CI72" s="7"/>
      <c r="CJ72" s="7"/>
      <c r="CK72" s="7"/>
      <c r="CL72" s="7"/>
      <c r="CM72" s="7"/>
      <c r="CN72" s="7"/>
      <c r="CO72" s="7"/>
      <c r="CP72" s="7"/>
      <c r="CQ72" s="7"/>
      <c r="CR72" s="7"/>
      <c r="CS72" s="7"/>
      <c r="CT72" s="7"/>
      <c r="CU72" s="7"/>
      <c r="CV72" s="7"/>
      <c r="CW72" s="7"/>
      <c r="CX72" s="7"/>
      <c r="CY72" s="7"/>
      <c r="CZ72" s="7"/>
      <c r="DA72" s="7"/>
      <c r="DB72" s="7"/>
      <c r="DC72" s="7"/>
      <c r="DD72" s="7"/>
      <c r="DE72" s="7"/>
      <c r="DF72" s="7"/>
      <c r="DG72" s="7"/>
    </row>
    <row r="73" spans="62:111">
      <c r="BJ73" s="7"/>
      <c r="BK73" s="7"/>
      <c r="BL73" s="7"/>
      <c r="BM73" s="7"/>
      <c r="BN73" s="7"/>
      <c r="BO73" s="7"/>
      <c r="BP73" s="7"/>
      <c r="BQ73" s="7"/>
      <c r="BR73" s="7"/>
      <c r="BS73" s="7"/>
      <c r="BT73" s="7"/>
      <c r="BU73" s="7"/>
      <c r="BV73" s="7"/>
      <c r="BW73" s="7"/>
      <c r="BX73" s="7"/>
      <c r="BY73" s="7"/>
      <c r="BZ73" s="7"/>
      <c r="CA73" s="7"/>
      <c r="CB73" s="7"/>
      <c r="CC73" s="7"/>
      <c r="CD73" s="7"/>
      <c r="CE73" s="7"/>
      <c r="CF73" s="7"/>
      <c r="CG73" s="7"/>
      <c r="CH73" s="7"/>
      <c r="CI73" s="7"/>
      <c r="CJ73" s="7"/>
      <c r="CK73" s="7"/>
      <c r="CL73" s="7"/>
      <c r="CM73" s="7"/>
      <c r="CN73" s="7"/>
      <c r="CO73" s="7"/>
      <c r="CP73" s="7"/>
      <c r="CQ73" s="7"/>
      <c r="CR73" s="7"/>
      <c r="CS73" s="7"/>
      <c r="CT73" s="7"/>
      <c r="CU73" s="7"/>
      <c r="CV73" s="7"/>
      <c r="CW73" s="7"/>
      <c r="CX73" s="7"/>
      <c r="CY73" s="7"/>
      <c r="CZ73" s="7"/>
      <c r="DA73" s="7"/>
      <c r="DB73" s="7"/>
      <c r="DC73" s="7"/>
      <c r="DD73" s="7"/>
      <c r="DE73" s="7"/>
      <c r="DF73" s="7"/>
      <c r="DG73" s="7"/>
    </row>
    <row r="74" spans="62:111">
      <c r="BJ74" s="7"/>
      <c r="BK74" s="7"/>
      <c r="BL74" s="7"/>
      <c r="BM74" s="7"/>
      <c r="BN74" s="7"/>
      <c r="BO74" s="7"/>
      <c r="BP74" s="7"/>
      <c r="BQ74" s="7"/>
      <c r="BR74" s="7"/>
      <c r="BS74" s="7"/>
      <c r="BT74" s="7"/>
      <c r="BU74" s="7"/>
      <c r="BV74" s="7"/>
      <c r="BW74" s="7"/>
      <c r="BX74" s="7"/>
      <c r="BY74" s="7"/>
      <c r="BZ74" s="7"/>
      <c r="CA74" s="7"/>
      <c r="CB74" s="7"/>
      <c r="CC74" s="7"/>
      <c r="CD74" s="7"/>
      <c r="CE74" s="7"/>
      <c r="CF74" s="7"/>
      <c r="CG74" s="7"/>
      <c r="CH74" s="7"/>
      <c r="CI74" s="7"/>
      <c r="CJ74" s="7"/>
      <c r="CK74" s="7"/>
      <c r="CL74" s="7"/>
      <c r="CM74" s="7"/>
      <c r="CN74" s="7"/>
      <c r="CO74" s="7"/>
      <c r="CP74" s="7"/>
      <c r="CQ74" s="7"/>
      <c r="CR74" s="7"/>
      <c r="CS74" s="7"/>
      <c r="CT74" s="7"/>
      <c r="CU74" s="7"/>
      <c r="CV74" s="7"/>
      <c r="CW74" s="7"/>
      <c r="CX74" s="7"/>
      <c r="CY74" s="7"/>
      <c r="CZ74" s="7"/>
      <c r="DA74" s="7"/>
      <c r="DB74" s="7"/>
      <c r="DC74" s="7"/>
      <c r="DD74" s="7"/>
      <c r="DE74" s="7"/>
      <c r="DF74" s="7"/>
      <c r="DG74" s="7"/>
    </row>
    <row r="75" spans="62:111">
      <c r="BJ75" s="7"/>
      <c r="BK75" s="7"/>
      <c r="BL75" s="7"/>
      <c r="BM75" s="7"/>
      <c r="BN75" s="7"/>
      <c r="BO75" s="7"/>
      <c r="BP75" s="7"/>
      <c r="BQ75" s="7"/>
      <c r="BR75" s="7"/>
      <c r="BS75" s="7"/>
      <c r="BT75" s="7"/>
      <c r="BU75" s="7"/>
      <c r="BV75" s="7"/>
      <c r="BW75" s="7"/>
      <c r="BX75" s="7"/>
      <c r="BY75" s="7"/>
      <c r="BZ75" s="7"/>
      <c r="CA75" s="7"/>
      <c r="CB75" s="7"/>
      <c r="CC75" s="7"/>
      <c r="CD75" s="7"/>
      <c r="CE75" s="7"/>
      <c r="CF75" s="7"/>
      <c r="CG75" s="7"/>
      <c r="CH75" s="7"/>
      <c r="CI75" s="7"/>
      <c r="CJ75" s="7"/>
      <c r="CK75" s="7"/>
      <c r="CL75" s="7"/>
      <c r="CM75" s="7"/>
      <c r="CN75" s="7"/>
      <c r="CO75" s="7"/>
      <c r="CP75" s="7"/>
      <c r="CQ75" s="7"/>
      <c r="CR75" s="7"/>
      <c r="CS75" s="7"/>
      <c r="CT75" s="7"/>
      <c r="CU75" s="7"/>
      <c r="CV75" s="7"/>
      <c r="CW75" s="7"/>
      <c r="CX75" s="7"/>
      <c r="CY75" s="7"/>
      <c r="CZ75" s="7"/>
      <c r="DA75" s="7"/>
      <c r="DB75" s="7"/>
      <c r="DC75" s="7"/>
      <c r="DD75" s="7"/>
      <c r="DE75" s="7"/>
      <c r="DF75" s="7"/>
      <c r="DG75" s="7"/>
    </row>
    <row r="76" spans="62:111">
      <c r="BJ76" s="7"/>
      <c r="BK76" s="7"/>
      <c r="BL76" s="7"/>
      <c r="BM76" s="7"/>
      <c r="BN76" s="7"/>
      <c r="BO76" s="7"/>
      <c r="BP76" s="7"/>
      <c r="BQ76" s="7"/>
      <c r="BR76" s="7"/>
      <c r="BS76" s="7"/>
      <c r="BT76" s="7"/>
      <c r="BU76" s="7"/>
      <c r="BV76" s="7"/>
      <c r="BW76" s="7"/>
      <c r="BX76" s="7"/>
      <c r="BY76" s="7"/>
      <c r="BZ76" s="7"/>
      <c r="CA76" s="7"/>
      <c r="CB76" s="7"/>
      <c r="CC76" s="7"/>
      <c r="CD76" s="7"/>
      <c r="CE76" s="7"/>
      <c r="CF76" s="7"/>
      <c r="CG76" s="7"/>
      <c r="CH76" s="7"/>
      <c r="CI76" s="7"/>
      <c r="CJ76" s="7"/>
      <c r="CK76" s="7"/>
      <c r="CL76" s="7"/>
      <c r="CM76" s="7"/>
      <c r="CN76" s="7"/>
      <c r="CO76" s="7"/>
      <c r="CP76" s="7"/>
      <c r="CQ76" s="7"/>
      <c r="CR76" s="7"/>
      <c r="CS76" s="7"/>
      <c r="CT76" s="7"/>
      <c r="CU76" s="7"/>
      <c r="CV76" s="7"/>
      <c r="CW76" s="7"/>
      <c r="CX76" s="7"/>
      <c r="CY76" s="7"/>
      <c r="CZ76" s="7"/>
      <c r="DA76" s="7"/>
      <c r="DB76" s="7"/>
      <c r="DC76" s="7"/>
      <c r="DD76" s="7"/>
      <c r="DE76" s="7"/>
      <c r="DF76" s="7"/>
      <c r="DG76" s="7"/>
    </row>
    <row r="77" spans="62:111">
      <c r="BJ77" s="7"/>
      <c r="BK77" s="7"/>
      <c r="BL77" s="7"/>
      <c r="BM77" s="7"/>
      <c r="BN77" s="7"/>
      <c r="BO77" s="7"/>
      <c r="BP77" s="7"/>
      <c r="BQ77" s="7"/>
      <c r="BR77" s="7"/>
      <c r="BS77" s="7"/>
      <c r="BT77" s="7"/>
      <c r="BU77" s="7"/>
      <c r="BV77" s="7"/>
      <c r="BW77" s="7"/>
      <c r="BX77" s="7"/>
      <c r="BY77" s="7"/>
      <c r="BZ77" s="7"/>
      <c r="CA77" s="7"/>
      <c r="CB77" s="7"/>
      <c r="CC77" s="7"/>
      <c r="CD77" s="7"/>
      <c r="CE77" s="7"/>
      <c r="CF77" s="7"/>
      <c r="CG77" s="7"/>
      <c r="CH77" s="7"/>
      <c r="CI77" s="7"/>
      <c r="CJ77" s="7"/>
      <c r="CK77" s="7"/>
      <c r="CL77" s="7"/>
      <c r="CM77" s="7"/>
      <c r="CN77" s="7"/>
      <c r="CO77" s="7"/>
      <c r="CP77" s="7"/>
      <c r="CQ77" s="7"/>
      <c r="CR77" s="7"/>
      <c r="CS77" s="7"/>
      <c r="CT77" s="7"/>
      <c r="CU77" s="7"/>
      <c r="CV77" s="7"/>
      <c r="CW77" s="7"/>
      <c r="CX77" s="7"/>
      <c r="CY77" s="7"/>
      <c r="CZ77" s="7"/>
      <c r="DA77" s="7"/>
      <c r="DB77" s="7"/>
      <c r="DC77" s="7"/>
      <c r="DD77" s="7"/>
      <c r="DE77" s="7"/>
      <c r="DF77" s="7"/>
      <c r="DG77" s="7"/>
    </row>
    <row r="78" spans="62:111">
      <c r="BJ78" s="7"/>
      <c r="BK78" s="7"/>
      <c r="BL78" s="7"/>
      <c r="BM78" s="7"/>
      <c r="BN78" s="7"/>
      <c r="BO78" s="7"/>
      <c r="BP78" s="7"/>
      <c r="BQ78" s="7"/>
      <c r="BR78" s="7"/>
      <c r="BS78" s="7"/>
      <c r="BT78" s="7"/>
      <c r="BU78" s="7"/>
      <c r="BV78" s="7"/>
      <c r="BW78" s="7"/>
      <c r="BX78" s="7"/>
      <c r="BY78" s="7"/>
      <c r="BZ78" s="7"/>
      <c r="CA78" s="7"/>
      <c r="CB78" s="7"/>
      <c r="CC78" s="7"/>
      <c r="CD78" s="7"/>
      <c r="CE78" s="7"/>
      <c r="CF78" s="7"/>
      <c r="CG78" s="7"/>
      <c r="CH78" s="7"/>
      <c r="CI78" s="7"/>
      <c r="CJ78" s="7"/>
      <c r="CK78" s="7"/>
      <c r="CL78" s="7"/>
      <c r="CM78" s="7"/>
      <c r="CN78" s="7"/>
      <c r="CO78" s="7"/>
      <c r="CP78" s="7"/>
      <c r="CQ78" s="7"/>
      <c r="CR78" s="7"/>
      <c r="CS78" s="7"/>
      <c r="CT78" s="7"/>
      <c r="CU78" s="7"/>
      <c r="CV78" s="7"/>
      <c r="CW78" s="7"/>
      <c r="CX78" s="7"/>
      <c r="CY78" s="7"/>
      <c r="CZ78" s="7"/>
      <c r="DA78" s="7"/>
      <c r="DB78" s="7"/>
      <c r="DC78" s="7"/>
      <c r="DD78" s="7"/>
      <c r="DE78" s="7"/>
      <c r="DF78" s="7"/>
      <c r="DG78" s="7"/>
    </row>
    <row r="79" spans="62:111">
      <c r="BJ79" s="7"/>
      <c r="BK79" s="7"/>
      <c r="BL79" s="7"/>
      <c r="BM79" s="7"/>
      <c r="BN79" s="7"/>
      <c r="BO79" s="7"/>
      <c r="BP79" s="7"/>
      <c r="BQ79" s="7"/>
      <c r="BR79" s="7"/>
      <c r="BS79" s="7"/>
      <c r="BT79" s="7"/>
      <c r="BU79" s="7"/>
      <c r="BV79" s="7"/>
      <c r="BW79" s="7"/>
      <c r="BX79" s="7"/>
      <c r="BY79" s="7"/>
      <c r="BZ79" s="7"/>
      <c r="CA79" s="7"/>
      <c r="CB79" s="7"/>
      <c r="CC79" s="7"/>
      <c r="CD79" s="7"/>
      <c r="CE79" s="7"/>
      <c r="CF79" s="7"/>
      <c r="CG79" s="7"/>
      <c r="CH79" s="7"/>
      <c r="CI79" s="7"/>
      <c r="CJ79" s="7"/>
      <c r="CK79" s="7"/>
      <c r="CL79" s="7"/>
      <c r="CM79" s="7"/>
      <c r="CN79" s="7"/>
      <c r="CO79" s="7"/>
      <c r="CP79" s="7"/>
      <c r="CQ79" s="7"/>
      <c r="CR79" s="7"/>
      <c r="CS79" s="7"/>
      <c r="CT79" s="7"/>
      <c r="CU79" s="7"/>
      <c r="CV79" s="7"/>
      <c r="CW79" s="7"/>
      <c r="CX79" s="7"/>
      <c r="CY79" s="7"/>
      <c r="CZ79" s="7"/>
      <c r="DA79" s="7"/>
      <c r="DB79" s="7"/>
      <c r="DC79" s="7"/>
      <c r="DD79" s="7"/>
      <c r="DE79" s="7"/>
      <c r="DF79" s="7"/>
      <c r="DG79" s="7"/>
    </row>
    <row r="80" spans="62:111">
      <c r="BJ80" s="7"/>
      <c r="BK80" s="7"/>
      <c r="BL80" s="7"/>
      <c r="BM80" s="7"/>
      <c r="BN80" s="7"/>
      <c r="BO80" s="7"/>
      <c r="BP80" s="7"/>
      <c r="BQ80" s="7"/>
      <c r="BR80" s="7"/>
      <c r="BS80" s="7"/>
      <c r="BT80" s="7"/>
      <c r="BU80" s="7"/>
      <c r="BV80" s="7"/>
      <c r="BW80" s="7"/>
      <c r="BX80" s="7"/>
      <c r="BY80" s="7"/>
      <c r="BZ80" s="7"/>
      <c r="CA80" s="7"/>
      <c r="CB80" s="7"/>
      <c r="CC80" s="7"/>
      <c r="CD80" s="7"/>
      <c r="CE80" s="7"/>
      <c r="CF80" s="7"/>
      <c r="CG80" s="7"/>
      <c r="CH80" s="7"/>
      <c r="CI80" s="7"/>
      <c r="CJ80" s="7"/>
      <c r="CK80" s="7"/>
      <c r="CL80" s="7"/>
      <c r="CM80" s="7"/>
      <c r="CN80" s="7"/>
      <c r="CO80" s="7"/>
      <c r="CP80" s="7"/>
      <c r="CQ80" s="7"/>
      <c r="CR80" s="7"/>
      <c r="CS80" s="7"/>
      <c r="CT80" s="7"/>
      <c r="CU80" s="7"/>
      <c r="CV80" s="7"/>
      <c r="CW80" s="7"/>
      <c r="CX80" s="7"/>
      <c r="CY80" s="7"/>
      <c r="CZ80" s="7"/>
      <c r="DA80" s="7"/>
      <c r="DB80" s="7"/>
      <c r="DC80" s="7"/>
      <c r="DD80" s="7"/>
      <c r="DE80" s="7"/>
      <c r="DF80" s="7"/>
      <c r="DG80" s="7"/>
    </row>
    <row r="81" spans="62:111">
      <c r="BJ81" s="7"/>
      <c r="BK81" s="7"/>
      <c r="BL81" s="7"/>
      <c r="BM81" s="7"/>
      <c r="BN81" s="7"/>
      <c r="BO81" s="7"/>
      <c r="BP81" s="7"/>
      <c r="BQ81" s="7"/>
      <c r="BR81" s="7"/>
      <c r="BS81" s="7"/>
      <c r="BT81" s="7"/>
      <c r="BU81" s="7"/>
      <c r="BV81" s="7"/>
      <c r="BW81" s="7"/>
      <c r="BX81" s="7"/>
      <c r="BY81" s="7"/>
      <c r="BZ81" s="7"/>
      <c r="CA81" s="7"/>
      <c r="CB81" s="7"/>
      <c r="CC81" s="7"/>
      <c r="CD81" s="7"/>
      <c r="CE81" s="7"/>
      <c r="CF81" s="7"/>
      <c r="CG81" s="7"/>
      <c r="CH81" s="7"/>
      <c r="CI81" s="7"/>
      <c r="CJ81" s="7"/>
      <c r="CK81" s="7"/>
      <c r="CL81" s="7"/>
      <c r="CM81" s="7"/>
      <c r="CN81" s="7"/>
      <c r="CO81" s="7"/>
      <c r="CP81" s="7"/>
      <c r="CQ81" s="7"/>
      <c r="CR81" s="7"/>
      <c r="CS81" s="7"/>
      <c r="CT81" s="7"/>
      <c r="CU81" s="7"/>
      <c r="CV81" s="7"/>
      <c r="CW81" s="7"/>
      <c r="CX81" s="7"/>
      <c r="CY81" s="7"/>
      <c r="CZ81" s="7"/>
      <c r="DA81" s="7"/>
      <c r="DB81" s="7"/>
      <c r="DC81" s="7"/>
      <c r="DD81" s="7"/>
      <c r="DE81" s="7"/>
      <c r="DF81" s="7"/>
      <c r="DG81" s="7"/>
    </row>
    <row r="82" spans="62:111">
      <c r="BJ82" s="7"/>
      <c r="BK82" s="7"/>
      <c r="BL82" s="7"/>
      <c r="BM82" s="7"/>
      <c r="BN82" s="7"/>
      <c r="BO82" s="7"/>
      <c r="BP82" s="7"/>
      <c r="BQ82" s="7"/>
      <c r="BR82" s="7"/>
      <c r="BS82" s="7"/>
      <c r="BT82" s="7"/>
      <c r="BU82" s="7"/>
      <c r="BV82" s="7"/>
      <c r="BW82" s="7"/>
      <c r="BX82" s="7"/>
      <c r="BY82" s="7"/>
      <c r="BZ82" s="7"/>
      <c r="CA82" s="7"/>
      <c r="CB82" s="7"/>
      <c r="CC82" s="7"/>
      <c r="CD82" s="7"/>
      <c r="CE82" s="7"/>
      <c r="CF82" s="7"/>
      <c r="CG82" s="7"/>
      <c r="CH82" s="7"/>
      <c r="CI82" s="7"/>
      <c r="CJ82" s="7"/>
      <c r="CK82" s="7"/>
      <c r="CL82" s="7"/>
      <c r="CM82" s="7"/>
      <c r="CN82" s="7"/>
      <c r="CO82" s="7"/>
      <c r="CP82" s="7"/>
      <c r="CQ82" s="7"/>
      <c r="CR82" s="7"/>
      <c r="CS82" s="7"/>
      <c r="CT82" s="7"/>
      <c r="CU82" s="7"/>
      <c r="CV82" s="7"/>
      <c r="CW82" s="7"/>
      <c r="CX82" s="7"/>
      <c r="CY82" s="7"/>
      <c r="CZ82" s="7"/>
      <c r="DA82" s="7"/>
      <c r="DB82" s="7"/>
      <c r="DC82" s="7"/>
      <c r="DD82" s="7"/>
      <c r="DE82" s="7"/>
      <c r="DF82" s="7"/>
      <c r="DG82" s="7"/>
    </row>
    <row r="83" spans="62:111">
      <c r="BJ83" s="7"/>
      <c r="BK83" s="7"/>
      <c r="BL83" s="7"/>
      <c r="BM83" s="7"/>
      <c r="BN83" s="7"/>
      <c r="BO83" s="7"/>
      <c r="BP83" s="7"/>
      <c r="BQ83" s="7"/>
      <c r="BR83" s="7"/>
      <c r="BS83" s="7"/>
      <c r="BT83" s="7"/>
      <c r="BU83" s="7"/>
      <c r="BV83" s="7"/>
      <c r="BW83" s="7"/>
      <c r="BX83" s="7"/>
      <c r="BY83" s="7"/>
      <c r="BZ83" s="7"/>
      <c r="CA83" s="7"/>
      <c r="CB83" s="7"/>
      <c r="CC83" s="7"/>
      <c r="CD83" s="7"/>
      <c r="CE83" s="7"/>
      <c r="CF83" s="7"/>
      <c r="CG83" s="7"/>
      <c r="CH83" s="7"/>
      <c r="CI83" s="7"/>
      <c r="CJ83" s="7"/>
      <c r="CK83" s="7"/>
      <c r="CL83" s="7"/>
      <c r="CM83" s="7"/>
      <c r="CN83" s="7"/>
      <c r="CO83" s="7"/>
      <c r="CP83" s="7"/>
      <c r="CQ83" s="7"/>
      <c r="CR83" s="7"/>
      <c r="CS83" s="7"/>
      <c r="CT83" s="7"/>
      <c r="CU83" s="7"/>
      <c r="CV83" s="7"/>
      <c r="CW83" s="7"/>
      <c r="CX83" s="7"/>
      <c r="CY83" s="7"/>
      <c r="CZ83" s="7"/>
      <c r="DA83" s="7"/>
      <c r="DB83" s="7"/>
      <c r="DC83" s="7"/>
      <c r="DD83" s="7"/>
      <c r="DE83" s="7"/>
      <c r="DF83" s="7"/>
      <c r="DG83" s="7"/>
    </row>
    <row r="84" spans="62:111">
      <c r="BJ84" s="7"/>
      <c r="BK84" s="7"/>
      <c r="BL84" s="7"/>
      <c r="BM84" s="7"/>
      <c r="BN84" s="7"/>
      <c r="BO84" s="7"/>
      <c r="BP84" s="7"/>
      <c r="BQ84" s="7"/>
      <c r="BR84" s="7"/>
      <c r="BS84" s="7"/>
      <c r="BT84" s="7"/>
      <c r="BU84" s="7"/>
      <c r="BV84" s="7"/>
      <c r="BW84" s="7"/>
      <c r="BX84" s="7"/>
      <c r="BY84" s="7"/>
      <c r="BZ84" s="7"/>
      <c r="CA84" s="7"/>
      <c r="CB84" s="7"/>
      <c r="CC84" s="7"/>
      <c r="CD84" s="7"/>
      <c r="CE84" s="7"/>
      <c r="CF84" s="7"/>
      <c r="CG84" s="7"/>
      <c r="CH84" s="7"/>
      <c r="CI84" s="7"/>
      <c r="CJ84" s="7"/>
      <c r="CK84" s="7"/>
      <c r="CL84" s="7"/>
      <c r="CM84" s="7"/>
      <c r="CN84" s="7"/>
      <c r="CO84" s="7"/>
      <c r="CP84" s="7"/>
      <c r="CQ84" s="7"/>
      <c r="CR84" s="7"/>
      <c r="CS84" s="7"/>
      <c r="CT84" s="7"/>
      <c r="CU84" s="7"/>
      <c r="CV84" s="7"/>
      <c r="CW84" s="7"/>
      <c r="CX84" s="7"/>
      <c r="CY84" s="7"/>
      <c r="CZ84" s="7"/>
      <c r="DA84" s="7"/>
      <c r="DB84" s="7"/>
      <c r="DC84" s="7"/>
      <c r="DD84" s="7"/>
      <c r="DE84" s="7"/>
      <c r="DF84" s="7"/>
      <c r="DG84" s="7"/>
    </row>
    <row r="85" spans="62:111">
      <c r="BJ85" s="7"/>
      <c r="BK85" s="7"/>
      <c r="BL85" s="7"/>
      <c r="BM85" s="7"/>
      <c r="BN85" s="7"/>
      <c r="BO85" s="7"/>
      <c r="BP85" s="7"/>
      <c r="BQ85" s="7"/>
      <c r="BR85" s="7"/>
      <c r="BS85" s="7"/>
      <c r="BT85" s="7"/>
      <c r="BU85" s="7"/>
      <c r="BV85" s="7"/>
      <c r="BW85" s="7"/>
      <c r="BX85" s="7"/>
      <c r="BY85" s="7"/>
      <c r="BZ85" s="7"/>
      <c r="CA85" s="7"/>
      <c r="CB85" s="7"/>
      <c r="CC85" s="7"/>
      <c r="CD85" s="7"/>
      <c r="CE85" s="7"/>
      <c r="CF85" s="7"/>
      <c r="CG85" s="7"/>
      <c r="CH85" s="7"/>
      <c r="CI85" s="7"/>
      <c r="CJ85" s="7"/>
      <c r="CK85" s="7"/>
      <c r="CL85" s="7"/>
      <c r="CM85" s="7"/>
      <c r="CN85" s="7"/>
      <c r="CO85" s="7"/>
      <c r="CP85" s="7"/>
      <c r="CQ85" s="7"/>
      <c r="CR85" s="7"/>
      <c r="CS85" s="7"/>
      <c r="CT85" s="7"/>
      <c r="CU85" s="7"/>
      <c r="CV85" s="7"/>
      <c r="CW85" s="7"/>
      <c r="CX85" s="7"/>
      <c r="CY85" s="7"/>
      <c r="CZ85" s="7"/>
      <c r="DA85" s="7"/>
      <c r="DB85" s="7"/>
      <c r="DC85" s="7"/>
      <c r="DD85" s="7"/>
      <c r="DE85" s="7"/>
      <c r="DF85" s="7"/>
      <c r="DG85" s="7"/>
    </row>
    <row r="86" spans="62:111">
      <c r="BJ86" s="7"/>
      <c r="BK86" s="7"/>
      <c r="BL86" s="7"/>
      <c r="BM86" s="7"/>
      <c r="BN86" s="7"/>
      <c r="BO86" s="7"/>
      <c r="BP86" s="7"/>
      <c r="BQ86" s="7"/>
      <c r="BR86" s="7"/>
      <c r="BS86" s="7"/>
      <c r="BT86" s="7"/>
      <c r="BU86" s="7"/>
      <c r="BV86" s="7"/>
      <c r="BW86" s="7"/>
      <c r="BX86" s="7"/>
      <c r="BY86" s="7"/>
      <c r="BZ86" s="7"/>
      <c r="CA86" s="7"/>
      <c r="CB86" s="7"/>
      <c r="CC86" s="7"/>
      <c r="CD86" s="7"/>
      <c r="CE86" s="7"/>
      <c r="CF86" s="7"/>
      <c r="CG86" s="7"/>
      <c r="CH86" s="7"/>
      <c r="CI86" s="7"/>
      <c r="CJ86" s="7"/>
      <c r="CK86" s="7"/>
      <c r="CL86" s="7"/>
      <c r="CM86" s="7"/>
      <c r="CN86" s="7"/>
      <c r="CO86" s="7"/>
      <c r="CP86" s="7"/>
      <c r="CQ86" s="7"/>
      <c r="CR86" s="7"/>
      <c r="CS86" s="7"/>
      <c r="CT86" s="7"/>
      <c r="CU86" s="7"/>
      <c r="CV86" s="7"/>
      <c r="CW86" s="7"/>
      <c r="CX86" s="7"/>
      <c r="CY86" s="7"/>
      <c r="CZ86" s="7"/>
      <c r="DA86" s="7"/>
      <c r="DB86" s="7"/>
      <c r="DC86" s="7"/>
      <c r="DD86" s="7"/>
      <c r="DE86" s="7"/>
      <c r="DF86" s="7"/>
      <c r="DG86" s="7"/>
    </row>
    <row r="87" spans="62:111">
      <c r="BJ87" s="7"/>
      <c r="BK87" s="7"/>
      <c r="BL87" s="7"/>
      <c r="BM87" s="7"/>
      <c r="BN87" s="7"/>
      <c r="BO87" s="7"/>
      <c r="BP87" s="7"/>
      <c r="BQ87" s="7"/>
      <c r="BR87" s="7"/>
      <c r="BS87" s="7"/>
      <c r="BT87" s="7"/>
      <c r="BU87" s="7"/>
      <c r="BV87" s="7"/>
      <c r="BW87" s="7"/>
      <c r="BX87" s="7"/>
      <c r="BY87" s="7"/>
      <c r="BZ87" s="7"/>
      <c r="CA87" s="7"/>
      <c r="CB87" s="7"/>
      <c r="CC87" s="7"/>
      <c r="CD87" s="7"/>
      <c r="CE87" s="7"/>
      <c r="CF87" s="7"/>
      <c r="CG87" s="7"/>
      <c r="CH87" s="7"/>
      <c r="CI87" s="7"/>
      <c r="CJ87" s="7"/>
      <c r="CK87" s="7"/>
      <c r="CL87" s="7"/>
      <c r="CM87" s="7"/>
      <c r="CN87" s="7"/>
      <c r="CO87" s="7"/>
      <c r="CP87" s="7"/>
      <c r="CQ87" s="7"/>
      <c r="CR87" s="7"/>
      <c r="CS87" s="7"/>
      <c r="CT87" s="7"/>
      <c r="CU87" s="7"/>
      <c r="CV87" s="7"/>
      <c r="CW87" s="7"/>
      <c r="CX87" s="7"/>
      <c r="CY87" s="7"/>
      <c r="CZ87" s="7"/>
      <c r="DA87" s="7"/>
      <c r="DB87" s="7"/>
      <c r="DC87" s="7"/>
      <c r="DD87" s="7"/>
      <c r="DE87" s="7"/>
      <c r="DF87" s="7"/>
      <c r="DG87" s="7"/>
    </row>
    <row r="88" spans="62:111">
      <c r="BJ88" s="7"/>
      <c r="BK88" s="7"/>
      <c r="BL88" s="7"/>
      <c r="BM88" s="7"/>
      <c r="BN88" s="7"/>
      <c r="BO88" s="7"/>
      <c r="BP88" s="7"/>
      <c r="BQ88" s="7"/>
      <c r="BR88" s="7"/>
      <c r="BS88" s="7"/>
      <c r="BT88" s="7"/>
      <c r="BU88" s="7"/>
      <c r="BV88" s="7"/>
      <c r="BW88" s="7"/>
      <c r="BX88" s="7"/>
      <c r="BY88" s="7"/>
      <c r="BZ88" s="7"/>
      <c r="CA88" s="7"/>
      <c r="CB88" s="7"/>
      <c r="CC88" s="7"/>
      <c r="CD88" s="7"/>
      <c r="CE88" s="7"/>
      <c r="CF88" s="7"/>
      <c r="CG88" s="7"/>
      <c r="CH88" s="7"/>
      <c r="CI88" s="7"/>
      <c r="CJ88" s="7"/>
      <c r="CK88" s="7"/>
      <c r="CL88" s="7"/>
      <c r="CM88" s="7"/>
      <c r="CN88" s="7"/>
      <c r="CO88" s="7"/>
      <c r="CP88" s="7"/>
      <c r="CQ88" s="7"/>
      <c r="CR88" s="7"/>
      <c r="CS88" s="7"/>
      <c r="CT88" s="7"/>
      <c r="CU88" s="7"/>
      <c r="CV88" s="7"/>
      <c r="CW88" s="7"/>
      <c r="CX88" s="7"/>
      <c r="CY88" s="7"/>
      <c r="CZ88" s="7"/>
      <c r="DA88" s="7"/>
      <c r="DB88" s="7"/>
      <c r="DC88" s="7"/>
      <c r="DD88" s="7"/>
      <c r="DE88" s="7"/>
      <c r="DF88" s="7"/>
      <c r="DG88" s="7"/>
    </row>
    <row r="89" spans="62:111">
      <c r="BJ89" s="7"/>
      <c r="BK89" s="7"/>
      <c r="BL89" s="7"/>
      <c r="BM89" s="7"/>
      <c r="BN89" s="7"/>
      <c r="BO89" s="7"/>
      <c r="BP89" s="7"/>
      <c r="BQ89" s="7"/>
      <c r="BR89" s="7"/>
      <c r="BS89" s="7"/>
      <c r="BT89" s="7"/>
      <c r="BU89" s="7"/>
      <c r="BV89" s="7"/>
      <c r="BW89" s="7"/>
      <c r="BX89" s="7"/>
      <c r="BY89" s="7"/>
      <c r="BZ89" s="7"/>
      <c r="CA89" s="7"/>
      <c r="CB89" s="7"/>
      <c r="CC89" s="7"/>
      <c r="CD89" s="7"/>
      <c r="CE89" s="7"/>
      <c r="CF89" s="7"/>
      <c r="CG89" s="7"/>
      <c r="CH89" s="7"/>
      <c r="CI89" s="7"/>
      <c r="CJ89" s="7"/>
      <c r="CK89" s="7"/>
      <c r="CL89" s="7"/>
      <c r="CM89" s="7"/>
      <c r="CN89" s="7"/>
      <c r="CO89" s="7"/>
      <c r="CP89" s="7"/>
      <c r="CQ89" s="7"/>
      <c r="CR89" s="7"/>
      <c r="CS89" s="7"/>
      <c r="CT89" s="7"/>
      <c r="CU89" s="7"/>
      <c r="CV89" s="7"/>
      <c r="CW89" s="7"/>
      <c r="CX89" s="7"/>
      <c r="CY89" s="7"/>
      <c r="CZ89" s="7"/>
      <c r="DA89" s="7"/>
      <c r="DB89" s="7"/>
      <c r="DC89" s="7"/>
      <c r="DD89" s="7"/>
      <c r="DE89" s="7"/>
      <c r="DF89" s="7"/>
      <c r="DG89" s="7"/>
    </row>
    <row r="90" spans="62:111">
      <c r="BJ90" s="7"/>
      <c r="BK90" s="7"/>
      <c r="BL90" s="7"/>
      <c r="BM90" s="7"/>
      <c r="BN90" s="7"/>
      <c r="BO90" s="7"/>
      <c r="BP90" s="7"/>
      <c r="BQ90" s="7"/>
      <c r="BR90" s="7"/>
      <c r="BS90" s="7"/>
      <c r="BT90" s="7"/>
      <c r="BU90" s="7"/>
      <c r="BV90" s="7"/>
      <c r="BW90" s="7"/>
      <c r="BX90" s="7"/>
      <c r="BY90" s="7"/>
      <c r="BZ90" s="7"/>
      <c r="CA90" s="7"/>
      <c r="CB90" s="7"/>
      <c r="CC90" s="7"/>
      <c r="CD90" s="7"/>
      <c r="CE90" s="7"/>
      <c r="CF90" s="7"/>
      <c r="CG90" s="7"/>
      <c r="CH90" s="7"/>
      <c r="CI90" s="7"/>
      <c r="CJ90" s="7"/>
      <c r="CK90" s="7"/>
      <c r="CL90" s="7"/>
      <c r="CM90" s="7"/>
      <c r="CN90" s="7"/>
      <c r="CO90" s="7"/>
      <c r="CP90" s="7"/>
      <c r="CQ90" s="7"/>
      <c r="CR90" s="7"/>
      <c r="CS90" s="7"/>
      <c r="CT90" s="7"/>
      <c r="CU90" s="7"/>
      <c r="CV90" s="7"/>
      <c r="CW90" s="7"/>
      <c r="CX90" s="7"/>
      <c r="CY90" s="7"/>
      <c r="CZ90" s="7"/>
      <c r="DA90" s="7"/>
      <c r="DB90" s="7"/>
      <c r="DC90" s="7"/>
      <c r="DD90" s="7"/>
      <c r="DE90" s="7"/>
      <c r="DF90" s="7"/>
      <c r="DG90" s="7"/>
    </row>
    <row r="91" spans="62:111">
      <c r="BJ91" s="7"/>
      <c r="BK91" s="7"/>
      <c r="BL91" s="7"/>
      <c r="BM91" s="7"/>
      <c r="BN91" s="7"/>
      <c r="BO91" s="7"/>
      <c r="BP91" s="7"/>
      <c r="BQ91" s="7"/>
      <c r="BR91" s="7"/>
      <c r="BS91" s="7"/>
      <c r="BT91" s="7"/>
      <c r="BU91" s="7"/>
      <c r="BV91" s="7"/>
      <c r="BW91" s="7"/>
      <c r="BX91" s="7"/>
      <c r="BY91" s="7"/>
      <c r="BZ91" s="7"/>
      <c r="CA91" s="7"/>
      <c r="CB91" s="7"/>
      <c r="CC91" s="7"/>
      <c r="CD91" s="7"/>
      <c r="CE91" s="7"/>
      <c r="CF91" s="7"/>
      <c r="CG91" s="7"/>
      <c r="CH91" s="7"/>
      <c r="CI91" s="7"/>
      <c r="CJ91" s="7"/>
      <c r="CK91" s="7"/>
      <c r="CL91" s="7"/>
      <c r="CM91" s="7"/>
      <c r="CN91" s="7"/>
      <c r="CO91" s="7"/>
      <c r="CP91" s="7"/>
      <c r="CQ91" s="7"/>
      <c r="CR91" s="7"/>
      <c r="CS91" s="7"/>
      <c r="CT91" s="7"/>
      <c r="CU91" s="7"/>
      <c r="CV91" s="7"/>
      <c r="CW91" s="7"/>
      <c r="CX91" s="7"/>
      <c r="CY91" s="7"/>
      <c r="CZ91" s="7"/>
      <c r="DA91" s="7"/>
      <c r="DB91" s="7"/>
      <c r="DC91" s="7"/>
      <c r="DD91" s="7"/>
      <c r="DE91" s="7"/>
      <c r="DF91" s="7"/>
      <c r="DG91" s="7"/>
    </row>
    <row r="92" spans="62:111">
      <c r="BJ92" s="7"/>
      <c r="BK92" s="7"/>
      <c r="BL92" s="7"/>
      <c r="BM92" s="7"/>
      <c r="BN92" s="7"/>
      <c r="BO92" s="7"/>
      <c r="BP92" s="7"/>
      <c r="BQ92" s="7"/>
      <c r="BR92" s="7"/>
      <c r="BS92" s="7"/>
      <c r="BT92" s="7"/>
      <c r="BU92" s="7"/>
      <c r="BV92" s="7"/>
      <c r="BW92" s="7"/>
      <c r="BX92" s="7"/>
      <c r="BY92" s="7"/>
      <c r="BZ92" s="7"/>
      <c r="CA92" s="7"/>
      <c r="CB92" s="7"/>
      <c r="CC92" s="7"/>
      <c r="CD92" s="7"/>
      <c r="CE92" s="7"/>
      <c r="CF92" s="7"/>
      <c r="CG92" s="7"/>
      <c r="CH92" s="7"/>
      <c r="CI92" s="7"/>
      <c r="CJ92" s="7"/>
      <c r="CK92" s="7"/>
      <c r="CL92" s="7"/>
      <c r="CM92" s="7"/>
      <c r="CN92" s="7"/>
      <c r="CO92" s="7"/>
      <c r="CP92" s="7"/>
      <c r="CQ92" s="7"/>
      <c r="CR92" s="7"/>
      <c r="CS92" s="7"/>
      <c r="CT92" s="7"/>
      <c r="CU92" s="7"/>
      <c r="CV92" s="7"/>
      <c r="CW92" s="7"/>
      <c r="CX92" s="7"/>
      <c r="CY92" s="7"/>
      <c r="CZ92" s="7"/>
      <c r="DA92" s="7"/>
      <c r="DB92" s="7"/>
      <c r="DC92" s="7"/>
      <c r="DD92" s="7"/>
      <c r="DE92" s="7"/>
      <c r="DF92" s="7"/>
      <c r="DG92" s="7"/>
    </row>
    <row r="93" spans="62:111">
      <c r="BJ93" s="7"/>
      <c r="BK93" s="7"/>
      <c r="BL93" s="7"/>
      <c r="BM93" s="7"/>
      <c r="BN93" s="7"/>
      <c r="BO93" s="7"/>
      <c r="BP93" s="7"/>
      <c r="BQ93" s="7"/>
      <c r="BR93" s="7"/>
      <c r="BS93" s="7"/>
      <c r="BT93" s="7"/>
      <c r="BU93" s="7"/>
      <c r="BV93" s="7"/>
      <c r="BW93" s="7"/>
      <c r="BX93" s="7"/>
      <c r="BY93" s="7"/>
      <c r="BZ93" s="7"/>
      <c r="CA93" s="7"/>
      <c r="CB93" s="7"/>
      <c r="CC93" s="7"/>
      <c r="CD93" s="7"/>
      <c r="CE93" s="7"/>
      <c r="CF93" s="7"/>
      <c r="CG93" s="7"/>
      <c r="CH93" s="7"/>
      <c r="CI93" s="7"/>
      <c r="CJ93" s="7"/>
      <c r="CK93" s="7"/>
      <c r="CL93" s="7"/>
      <c r="CM93" s="7"/>
      <c r="CN93" s="7"/>
      <c r="CO93" s="7"/>
      <c r="CP93" s="7"/>
      <c r="CQ93" s="7"/>
      <c r="CR93" s="7"/>
      <c r="CS93" s="7"/>
      <c r="CT93" s="7"/>
      <c r="CU93" s="7"/>
      <c r="CV93" s="7"/>
      <c r="CW93" s="7"/>
      <c r="CX93" s="7"/>
      <c r="CY93" s="7"/>
      <c r="CZ93" s="7"/>
      <c r="DA93" s="7"/>
      <c r="DB93" s="7"/>
      <c r="DC93" s="7"/>
      <c r="DD93" s="7"/>
      <c r="DE93" s="7"/>
      <c r="DF93" s="7"/>
      <c r="DG93" s="7"/>
    </row>
    <row r="94" spans="62:111">
      <c r="BJ94" s="7"/>
      <c r="BK94" s="7"/>
      <c r="BL94" s="7"/>
      <c r="BM94" s="7"/>
      <c r="BN94" s="7"/>
      <c r="BO94" s="7"/>
      <c r="BP94" s="7"/>
      <c r="BQ94" s="7"/>
      <c r="BR94" s="7"/>
      <c r="BS94" s="7"/>
      <c r="BT94" s="7"/>
      <c r="BU94" s="7"/>
      <c r="BV94" s="7"/>
      <c r="BW94" s="7"/>
      <c r="BX94" s="7"/>
      <c r="BY94" s="7"/>
      <c r="BZ94" s="7"/>
      <c r="CA94" s="7"/>
      <c r="CB94" s="7"/>
      <c r="CC94" s="7"/>
      <c r="CD94" s="7"/>
      <c r="CE94" s="7"/>
      <c r="CF94" s="7"/>
      <c r="CG94" s="7"/>
      <c r="CH94" s="7"/>
      <c r="CI94" s="7"/>
      <c r="CJ94" s="7"/>
      <c r="CK94" s="7"/>
      <c r="CL94" s="7"/>
      <c r="CM94" s="7"/>
      <c r="CN94" s="7"/>
      <c r="CO94" s="7"/>
      <c r="CP94" s="7"/>
      <c r="CQ94" s="7"/>
      <c r="CR94" s="7"/>
      <c r="CS94" s="7"/>
      <c r="CT94" s="7"/>
      <c r="CU94" s="7"/>
      <c r="CV94" s="7"/>
      <c r="CW94" s="7"/>
      <c r="CX94" s="7"/>
      <c r="CY94" s="7"/>
      <c r="CZ94" s="7"/>
      <c r="DA94" s="7"/>
      <c r="DB94" s="7"/>
      <c r="DC94" s="7"/>
      <c r="DD94" s="7"/>
      <c r="DE94" s="7"/>
      <c r="DF94" s="7"/>
      <c r="DG94" s="7"/>
    </row>
    <row r="95" spans="62:111">
      <c r="BJ95" s="7"/>
      <c r="BK95" s="7"/>
      <c r="BL95" s="7"/>
      <c r="BM95" s="7"/>
      <c r="BN95" s="7"/>
      <c r="BO95" s="7"/>
      <c r="BP95" s="7"/>
      <c r="BQ95" s="7"/>
      <c r="BR95" s="7"/>
      <c r="BS95" s="7"/>
      <c r="BT95" s="7"/>
      <c r="BU95" s="7"/>
      <c r="BV95" s="7"/>
      <c r="BW95" s="7"/>
      <c r="BX95" s="7"/>
      <c r="BY95" s="7"/>
      <c r="BZ95" s="7"/>
      <c r="CA95" s="7"/>
      <c r="CB95" s="7"/>
      <c r="CC95" s="7"/>
      <c r="CD95" s="7"/>
      <c r="CE95" s="7"/>
      <c r="CF95" s="7"/>
      <c r="CG95" s="7"/>
      <c r="CH95" s="7"/>
      <c r="CI95" s="7"/>
      <c r="CJ95" s="7"/>
      <c r="CK95" s="7"/>
      <c r="CL95" s="7"/>
      <c r="CM95" s="7"/>
      <c r="CN95" s="7"/>
      <c r="CO95" s="7"/>
      <c r="CP95" s="7"/>
      <c r="CQ95" s="7"/>
      <c r="CR95" s="7"/>
      <c r="CS95" s="7"/>
      <c r="CT95" s="7"/>
      <c r="CU95" s="7"/>
      <c r="CV95" s="7"/>
      <c r="CW95" s="7"/>
      <c r="CX95" s="7"/>
      <c r="CY95" s="7"/>
      <c r="CZ95" s="7"/>
      <c r="DA95" s="7"/>
      <c r="DB95" s="7"/>
      <c r="DC95" s="7"/>
      <c r="DD95" s="7"/>
      <c r="DE95" s="7"/>
      <c r="DF95" s="7"/>
      <c r="DG95" s="7"/>
    </row>
    <row r="96" spans="62:111">
      <c r="BJ96" s="7"/>
      <c r="BK96" s="7"/>
      <c r="BL96" s="7"/>
      <c r="BM96" s="7"/>
      <c r="BN96" s="7"/>
      <c r="BO96" s="7"/>
      <c r="BP96" s="7"/>
      <c r="BQ96" s="7"/>
      <c r="BR96" s="7"/>
      <c r="BS96" s="7"/>
      <c r="BT96" s="7"/>
      <c r="BU96" s="7"/>
      <c r="BV96" s="7"/>
      <c r="BW96" s="7"/>
      <c r="BX96" s="7"/>
      <c r="BY96" s="7"/>
      <c r="BZ96" s="7"/>
      <c r="CA96" s="7"/>
      <c r="CB96" s="7"/>
      <c r="CC96" s="7"/>
      <c r="CD96" s="7"/>
      <c r="CE96" s="7"/>
      <c r="CF96" s="7"/>
      <c r="CG96" s="7"/>
      <c r="CH96" s="7"/>
      <c r="CI96" s="7"/>
      <c r="CJ96" s="7"/>
      <c r="CK96" s="7"/>
      <c r="CL96" s="7"/>
      <c r="CM96" s="7"/>
      <c r="CN96" s="7"/>
      <c r="CO96" s="7"/>
      <c r="CP96" s="7"/>
      <c r="CQ96" s="7"/>
      <c r="CR96" s="7"/>
      <c r="CS96" s="7"/>
      <c r="CT96" s="7"/>
      <c r="CU96" s="7"/>
      <c r="CV96" s="7"/>
      <c r="CW96" s="7"/>
      <c r="CX96" s="7"/>
      <c r="CY96" s="7"/>
      <c r="CZ96" s="7"/>
      <c r="DA96" s="7"/>
      <c r="DB96" s="7"/>
      <c r="DC96" s="7"/>
      <c r="DD96" s="7"/>
      <c r="DE96" s="7"/>
      <c r="DF96" s="7"/>
      <c r="DG96" s="7"/>
    </row>
    <row r="97" spans="62:111">
      <c r="BJ97" s="7"/>
      <c r="BK97" s="7"/>
      <c r="BL97" s="7"/>
      <c r="BM97" s="7"/>
      <c r="BN97" s="7"/>
      <c r="BO97" s="7"/>
      <c r="BP97" s="7"/>
      <c r="BQ97" s="7"/>
      <c r="BR97" s="7"/>
      <c r="BS97" s="7"/>
      <c r="BT97" s="7"/>
      <c r="BU97" s="7"/>
      <c r="BV97" s="7"/>
      <c r="BW97" s="7"/>
      <c r="BX97" s="7"/>
      <c r="BY97" s="7"/>
      <c r="BZ97" s="7"/>
      <c r="CA97" s="7"/>
      <c r="CB97" s="7"/>
      <c r="CC97" s="7"/>
      <c r="CD97" s="7"/>
      <c r="CE97" s="7"/>
      <c r="CF97" s="7"/>
      <c r="CG97" s="7"/>
      <c r="CH97" s="7"/>
      <c r="CI97" s="7"/>
      <c r="CJ97" s="7"/>
      <c r="CK97" s="7"/>
      <c r="CL97" s="7"/>
      <c r="CM97" s="7"/>
      <c r="CN97" s="7"/>
      <c r="CO97" s="7"/>
      <c r="CP97" s="7"/>
      <c r="CQ97" s="7"/>
      <c r="CR97" s="7"/>
      <c r="CS97" s="7"/>
      <c r="CT97" s="7"/>
      <c r="CU97" s="7"/>
      <c r="CV97" s="7"/>
      <c r="CW97" s="7"/>
      <c r="CX97" s="7"/>
      <c r="CY97" s="7"/>
      <c r="CZ97" s="7"/>
      <c r="DA97" s="7"/>
      <c r="DB97" s="7"/>
      <c r="DC97" s="7"/>
      <c r="DD97" s="7"/>
      <c r="DE97" s="7"/>
      <c r="DF97" s="7"/>
      <c r="DG97" s="7"/>
    </row>
    <row r="98" spans="62:111">
      <c r="BJ98" s="7"/>
      <c r="BK98" s="7"/>
      <c r="BL98" s="7"/>
      <c r="BM98" s="7"/>
      <c r="BN98" s="7"/>
      <c r="BO98" s="7"/>
      <c r="BP98" s="7"/>
      <c r="BQ98" s="7"/>
      <c r="BR98" s="7"/>
      <c r="BS98" s="7"/>
      <c r="BT98" s="7"/>
      <c r="BU98" s="7"/>
      <c r="BV98" s="7"/>
      <c r="BW98" s="7"/>
      <c r="BX98" s="7"/>
      <c r="BY98" s="7"/>
      <c r="BZ98" s="7"/>
      <c r="CA98" s="7"/>
      <c r="CB98" s="7"/>
      <c r="CC98" s="7"/>
      <c r="CD98" s="7"/>
      <c r="CE98" s="7"/>
      <c r="CF98" s="7"/>
      <c r="CG98" s="7"/>
      <c r="CH98" s="7"/>
      <c r="CI98" s="7"/>
      <c r="CJ98" s="7"/>
      <c r="CK98" s="7"/>
      <c r="CL98" s="7"/>
      <c r="CM98" s="7"/>
      <c r="CN98" s="7"/>
      <c r="CO98" s="7"/>
      <c r="CP98" s="7"/>
      <c r="CQ98" s="7"/>
      <c r="CR98" s="7"/>
      <c r="CS98" s="7"/>
      <c r="CT98" s="7"/>
      <c r="CU98" s="7"/>
      <c r="CV98" s="7"/>
      <c r="CW98" s="7"/>
      <c r="CX98" s="7"/>
      <c r="CY98" s="7"/>
      <c r="CZ98" s="7"/>
      <c r="DA98" s="7"/>
      <c r="DB98" s="7"/>
      <c r="DC98" s="7"/>
      <c r="DD98" s="7"/>
      <c r="DE98" s="7"/>
      <c r="DF98" s="7"/>
      <c r="DG98" s="7"/>
    </row>
    <row r="99" spans="62:111">
      <c r="BJ99" s="7"/>
      <c r="BK99" s="7"/>
      <c r="BL99" s="7"/>
      <c r="BM99" s="7"/>
      <c r="BN99" s="7"/>
      <c r="BO99" s="7"/>
      <c r="BP99" s="7"/>
      <c r="BQ99" s="7"/>
      <c r="BR99" s="7"/>
      <c r="BS99" s="7"/>
      <c r="BT99" s="7"/>
      <c r="BU99" s="7"/>
      <c r="BV99" s="7"/>
      <c r="BW99" s="7"/>
      <c r="BX99" s="7"/>
      <c r="BY99" s="7"/>
      <c r="BZ99" s="7"/>
      <c r="CA99" s="7"/>
      <c r="CB99" s="7"/>
      <c r="CC99" s="7"/>
      <c r="CD99" s="7"/>
      <c r="CE99" s="7"/>
      <c r="CF99" s="7"/>
      <c r="CG99" s="7"/>
      <c r="CH99" s="7"/>
      <c r="CI99" s="7"/>
      <c r="CJ99" s="7"/>
      <c r="CK99" s="7"/>
      <c r="CL99" s="7"/>
      <c r="CM99" s="7"/>
      <c r="CN99" s="7"/>
      <c r="CO99" s="7"/>
      <c r="CP99" s="7"/>
      <c r="CQ99" s="7"/>
      <c r="CR99" s="7"/>
      <c r="CS99" s="7"/>
      <c r="CT99" s="7"/>
      <c r="CU99" s="7"/>
      <c r="CV99" s="7"/>
      <c r="CW99" s="7"/>
      <c r="CX99" s="7"/>
      <c r="CY99" s="7"/>
      <c r="CZ99" s="7"/>
      <c r="DA99" s="7"/>
      <c r="DB99" s="7"/>
      <c r="DC99" s="7"/>
      <c r="DD99" s="7"/>
      <c r="DE99" s="7"/>
      <c r="DF99" s="7"/>
      <c r="DG99" s="7"/>
    </row>
    <row r="100" spans="62:111">
      <c r="BJ100" s="7"/>
      <c r="BK100" s="7"/>
      <c r="BL100" s="7"/>
      <c r="BM100" s="7"/>
      <c r="BN100" s="7"/>
      <c r="BO100" s="7"/>
      <c r="BP100" s="7"/>
      <c r="BQ100" s="7"/>
      <c r="BR100" s="7"/>
      <c r="BS100" s="7"/>
      <c r="BT100" s="7"/>
      <c r="BU100" s="7"/>
      <c r="BV100" s="7"/>
      <c r="BW100" s="7"/>
      <c r="BX100" s="7"/>
      <c r="BY100" s="7"/>
      <c r="BZ100" s="7"/>
      <c r="CA100" s="7"/>
      <c r="CB100" s="7"/>
      <c r="CC100" s="7"/>
      <c r="CD100" s="7"/>
      <c r="CE100" s="7"/>
      <c r="CF100" s="7"/>
      <c r="CG100" s="7"/>
      <c r="CH100" s="7"/>
      <c r="CI100" s="7"/>
      <c r="CJ100" s="7"/>
      <c r="CK100" s="7"/>
      <c r="CL100" s="7"/>
      <c r="CM100" s="7"/>
      <c r="CN100" s="7"/>
      <c r="CO100" s="7"/>
      <c r="CP100" s="7"/>
      <c r="CQ100" s="7"/>
      <c r="CR100" s="7"/>
      <c r="CS100" s="7"/>
      <c r="CT100" s="7"/>
      <c r="CU100" s="7"/>
      <c r="CV100" s="7"/>
      <c r="CW100" s="7"/>
      <c r="CX100" s="7"/>
      <c r="CY100" s="7"/>
      <c r="CZ100" s="7"/>
      <c r="DA100" s="7"/>
      <c r="DB100" s="7"/>
      <c r="DC100" s="7"/>
      <c r="DD100" s="7"/>
      <c r="DE100" s="7"/>
      <c r="DF100" s="7"/>
      <c r="DG100" s="7"/>
    </row>
    <row r="101" spans="62:111">
      <c r="BJ101" s="7"/>
      <c r="BK101" s="7"/>
      <c r="BL101" s="7"/>
      <c r="BM101" s="7"/>
      <c r="BN101" s="7"/>
      <c r="BO101" s="7"/>
      <c r="BP101" s="7"/>
      <c r="BQ101" s="7"/>
      <c r="BR101" s="7"/>
      <c r="BS101" s="7"/>
      <c r="BT101" s="7"/>
      <c r="BU101" s="7"/>
      <c r="BV101" s="7"/>
      <c r="BW101" s="7"/>
      <c r="BX101" s="7"/>
      <c r="BY101" s="7"/>
      <c r="BZ101" s="7"/>
      <c r="CA101" s="7"/>
      <c r="CB101" s="7"/>
      <c r="CC101" s="7"/>
      <c r="CD101" s="7"/>
      <c r="CE101" s="7"/>
      <c r="CF101" s="7"/>
      <c r="CG101" s="7"/>
      <c r="CH101" s="7"/>
      <c r="CI101" s="7"/>
      <c r="CJ101" s="7"/>
      <c r="CK101" s="7"/>
      <c r="CL101" s="7"/>
      <c r="CM101" s="7"/>
      <c r="CN101" s="7"/>
      <c r="CO101" s="7"/>
      <c r="CP101" s="7"/>
      <c r="CQ101" s="7"/>
      <c r="CR101" s="7"/>
      <c r="CS101" s="7"/>
      <c r="CT101" s="7"/>
      <c r="CU101" s="7"/>
      <c r="CV101" s="7"/>
      <c r="CW101" s="7"/>
      <c r="CX101" s="7"/>
      <c r="CY101" s="7"/>
      <c r="CZ101" s="7"/>
      <c r="DA101" s="7"/>
      <c r="DB101" s="7"/>
      <c r="DC101" s="7"/>
      <c r="DD101" s="7"/>
      <c r="DE101" s="7"/>
      <c r="DF101" s="7"/>
      <c r="DG101" s="7"/>
    </row>
    <row r="102" spans="62:111">
      <c r="BJ102" s="7"/>
      <c r="BK102" s="7"/>
      <c r="BL102" s="7"/>
      <c r="BM102" s="7"/>
      <c r="BN102" s="7"/>
      <c r="BO102" s="7"/>
      <c r="BP102" s="7"/>
      <c r="BQ102" s="7"/>
      <c r="BR102" s="7"/>
      <c r="BS102" s="7"/>
      <c r="BT102" s="7"/>
      <c r="BU102" s="7"/>
      <c r="BV102" s="7"/>
      <c r="BW102" s="7"/>
      <c r="BX102" s="7"/>
      <c r="BY102" s="7"/>
      <c r="BZ102" s="7"/>
      <c r="CA102" s="7"/>
      <c r="CB102" s="7"/>
      <c r="CC102" s="7"/>
      <c r="CD102" s="7"/>
      <c r="CE102" s="7"/>
      <c r="CF102" s="7"/>
      <c r="CG102" s="7"/>
      <c r="CH102" s="7"/>
      <c r="CI102" s="7"/>
      <c r="CJ102" s="7"/>
      <c r="CK102" s="7"/>
      <c r="CL102" s="7"/>
      <c r="CM102" s="7"/>
      <c r="CN102" s="7"/>
      <c r="CO102" s="7"/>
      <c r="CP102" s="7"/>
      <c r="CQ102" s="7"/>
      <c r="CR102" s="7"/>
      <c r="CS102" s="7"/>
      <c r="CT102" s="7"/>
      <c r="CU102" s="7"/>
      <c r="CV102" s="7"/>
      <c r="CW102" s="7"/>
      <c r="CX102" s="7"/>
      <c r="CY102" s="7"/>
      <c r="CZ102" s="7"/>
      <c r="DA102" s="7"/>
      <c r="DB102" s="7"/>
      <c r="DC102" s="7"/>
      <c r="DD102" s="7"/>
      <c r="DE102" s="7"/>
      <c r="DF102" s="7"/>
      <c r="DG102" s="7"/>
    </row>
    <row r="103" spans="62:111">
      <c r="BJ103" s="7"/>
      <c r="BK103" s="7"/>
      <c r="BL103" s="7"/>
      <c r="BM103" s="7"/>
      <c r="BN103" s="7"/>
      <c r="BO103" s="7"/>
      <c r="BP103" s="7"/>
      <c r="BQ103" s="7"/>
      <c r="BR103" s="7"/>
      <c r="BS103" s="7"/>
      <c r="BT103" s="7"/>
      <c r="BU103" s="7"/>
      <c r="BV103" s="7"/>
      <c r="BW103" s="7"/>
      <c r="BX103" s="7"/>
      <c r="BY103" s="7"/>
      <c r="BZ103" s="7"/>
      <c r="CA103" s="7"/>
      <c r="CB103" s="7"/>
      <c r="CC103" s="7"/>
      <c r="CD103" s="7"/>
      <c r="CE103" s="7"/>
      <c r="CF103" s="7"/>
      <c r="CG103" s="7"/>
      <c r="CH103" s="7"/>
      <c r="CI103" s="7"/>
      <c r="CJ103" s="7"/>
      <c r="CK103" s="7"/>
      <c r="CL103" s="7"/>
      <c r="CM103" s="7"/>
      <c r="CN103" s="7"/>
      <c r="CO103" s="7"/>
      <c r="CP103" s="7"/>
      <c r="CQ103" s="7"/>
      <c r="CR103" s="7"/>
      <c r="CS103" s="7"/>
      <c r="CT103" s="7"/>
      <c r="CU103" s="7"/>
      <c r="CV103" s="7"/>
      <c r="CW103" s="7"/>
      <c r="CX103" s="7"/>
      <c r="CY103" s="7"/>
      <c r="CZ103" s="7"/>
      <c r="DA103" s="7"/>
      <c r="DB103" s="7"/>
      <c r="DC103" s="7"/>
      <c r="DD103" s="7"/>
      <c r="DE103" s="7"/>
      <c r="DF103" s="7"/>
      <c r="DG103" s="7"/>
    </row>
    <row r="104" spans="62:111">
      <c r="BJ104" s="7"/>
      <c r="BK104" s="7"/>
      <c r="BL104" s="7"/>
      <c r="BM104" s="7"/>
      <c r="BN104" s="7"/>
      <c r="BO104" s="7"/>
      <c r="BP104" s="7"/>
      <c r="BQ104" s="7"/>
      <c r="BR104" s="7"/>
      <c r="BS104" s="7"/>
      <c r="BT104" s="7"/>
      <c r="BU104" s="7"/>
      <c r="BV104" s="7"/>
      <c r="BW104" s="7"/>
      <c r="BX104" s="7"/>
      <c r="BY104" s="7"/>
      <c r="BZ104" s="7"/>
      <c r="CA104" s="7"/>
      <c r="CB104" s="7"/>
      <c r="CC104" s="7"/>
      <c r="CD104" s="7"/>
      <c r="CE104" s="7"/>
      <c r="CF104" s="7"/>
      <c r="CG104" s="7"/>
      <c r="CH104" s="7"/>
      <c r="CI104" s="7"/>
      <c r="CJ104" s="7"/>
      <c r="CK104" s="7"/>
      <c r="CL104" s="7"/>
      <c r="CM104" s="7"/>
      <c r="CN104" s="7"/>
      <c r="CO104" s="7"/>
      <c r="CP104" s="7"/>
      <c r="CQ104" s="7"/>
      <c r="CR104" s="7"/>
      <c r="CS104" s="7"/>
      <c r="CT104" s="7"/>
      <c r="CU104" s="7"/>
      <c r="CV104" s="7"/>
      <c r="CW104" s="7"/>
      <c r="CX104" s="7"/>
      <c r="CY104" s="7"/>
      <c r="CZ104" s="7"/>
      <c r="DA104" s="7"/>
      <c r="DB104" s="7"/>
      <c r="DC104" s="7"/>
      <c r="DD104" s="7"/>
      <c r="DE104" s="7"/>
      <c r="DF104" s="7"/>
      <c r="DG104" s="7"/>
    </row>
    <row r="105" spans="62:111">
      <c r="BJ105" s="7"/>
      <c r="BK105" s="7"/>
      <c r="BL105" s="7"/>
      <c r="BM105" s="7"/>
      <c r="BN105" s="7"/>
      <c r="BO105" s="7"/>
      <c r="BP105" s="7"/>
      <c r="BQ105" s="7"/>
      <c r="BR105" s="7"/>
      <c r="BS105" s="7"/>
      <c r="BT105" s="7"/>
      <c r="BU105" s="7"/>
      <c r="BV105" s="7"/>
      <c r="BW105" s="7"/>
      <c r="BX105" s="7"/>
      <c r="BY105" s="7"/>
      <c r="BZ105" s="7"/>
      <c r="CA105" s="7"/>
      <c r="CB105" s="7"/>
      <c r="CC105" s="7"/>
      <c r="CD105" s="7"/>
      <c r="CE105" s="7"/>
      <c r="CF105" s="7"/>
      <c r="CG105" s="7"/>
      <c r="CH105" s="7"/>
      <c r="CI105" s="7"/>
      <c r="CJ105" s="7"/>
      <c r="CK105" s="7"/>
      <c r="CL105" s="7"/>
      <c r="CM105" s="7"/>
      <c r="CN105" s="7"/>
      <c r="CO105" s="7"/>
      <c r="CP105" s="7"/>
      <c r="CQ105" s="7"/>
      <c r="CR105" s="7"/>
      <c r="CS105" s="7"/>
      <c r="CT105" s="7"/>
      <c r="CU105" s="7"/>
      <c r="CV105" s="7"/>
      <c r="CW105" s="7"/>
      <c r="CX105" s="7"/>
      <c r="CY105" s="7"/>
      <c r="CZ105" s="7"/>
      <c r="DA105" s="7"/>
      <c r="DB105" s="7"/>
      <c r="DC105" s="7"/>
      <c r="DD105" s="7"/>
      <c r="DE105" s="7"/>
      <c r="DF105" s="7"/>
      <c r="DG105" s="7"/>
    </row>
    <row r="106" spans="62:111">
      <c r="BJ106" s="7"/>
      <c r="BK106" s="7"/>
      <c r="BL106" s="7"/>
      <c r="BM106" s="7"/>
      <c r="BN106" s="7"/>
      <c r="BO106" s="7"/>
      <c r="BP106" s="7"/>
      <c r="BQ106" s="7"/>
      <c r="BR106" s="7"/>
      <c r="BS106" s="7"/>
      <c r="BT106" s="7"/>
      <c r="BU106" s="7"/>
      <c r="BV106" s="7"/>
      <c r="BW106" s="7"/>
      <c r="BX106" s="7"/>
      <c r="BY106" s="7"/>
      <c r="BZ106" s="7"/>
      <c r="CA106" s="7"/>
      <c r="CB106" s="7"/>
      <c r="CC106" s="7"/>
      <c r="CD106" s="7"/>
      <c r="CE106" s="7"/>
      <c r="CF106" s="7"/>
      <c r="CG106" s="7"/>
      <c r="CH106" s="7"/>
      <c r="CI106" s="7"/>
      <c r="CJ106" s="7"/>
      <c r="CK106" s="7"/>
      <c r="CL106" s="7"/>
      <c r="CM106" s="7"/>
      <c r="CN106" s="7"/>
      <c r="CO106" s="7"/>
      <c r="CP106" s="7"/>
      <c r="CQ106" s="7"/>
      <c r="CR106" s="7"/>
      <c r="CS106" s="7"/>
      <c r="CT106" s="7"/>
      <c r="CU106" s="7"/>
      <c r="CV106" s="7"/>
      <c r="CW106" s="7"/>
      <c r="CX106" s="7"/>
      <c r="CY106" s="7"/>
      <c r="CZ106" s="7"/>
      <c r="DA106" s="7"/>
      <c r="DB106" s="7"/>
      <c r="DC106" s="7"/>
      <c r="DD106" s="7"/>
      <c r="DE106" s="7"/>
      <c r="DF106" s="7"/>
      <c r="DG106" s="7"/>
    </row>
    <row r="107" spans="62:111">
      <c r="BJ107" s="7"/>
      <c r="BK107" s="7"/>
      <c r="BL107" s="7"/>
      <c r="BM107" s="7"/>
      <c r="BN107" s="7"/>
      <c r="BO107" s="7"/>
      <c r="BP107" s="7"/>
      <c r="BQ107" s="7"/>
      <c r="BR107" s="7"/>
      <c r="BS107" s="7"/>
      <c r="BT107" s="7"/>
      <c r="BU107" s="7"/>
      <c r="BV107" s="7"/>
      <c r="BW107" s="7"/>
      <c r="BX107" s="7"/>
      <c r="BY107" s="7"/>
      <c r="BZ107" s="7"/>
      <c r="CA107" s="7"/>
      <c r="CB107" s="7"/>
      <c r="CC107" s="7"/>
      <c r="CD107" s="7"/>
      <c r="CE107" s="7"/>
      <c r="CF107" s="7"/>
      <c r="CG107" s="7"/>
      <c r="CH107" s="7"/>
      <c r="CI107" s="7"/>
      <c r="CJ107" s="7"/>
      <c r="CK107" s="7"/>
      <c r="CL107" s="7"/>
      <c r="CM107" s="7"/>
      <c r="CN107" s="7"/>
      <c r="CO107" s="7"/>
      <c r="CP107" s="7"/>
      <c r="CQ107" s="7"/>
      <c r="CR107" s="7"/>
      <c r="CS107" s="7"/>
      <c r="CT107" s="7"/>
      <c r="CU107" s="7"/>
      <c r="CV107" s="7"/>
      <c r="CW107" s="7"/>
      <c r="CX107" s="7"/>
      <c r="CY107" s="7"/>
      <c r="CZ107" s="7"/>
      <c r="DA107" s="7"/>
      <c r="DB107" s="7"/>
      <c r="DC107" s="7"/>
      <c r="DD107" s="7"/>
      <c r="DE107" s="7"/>
      <c r="DF107" s="7"/>
      <c r="DG107" s="7"/>
    </row>
    <row r="108" spans="62:111">
      <c r="BJ108" s="7"/>
      <c r="BK108" s="7"/>
      <c r="BL108" s="7"/>
      <c r="BM108" s="7"/>
      <c r="BN108" s="7"/>
      <c r="BO108" s="7"/>
      <c r="BP108" s="7"/>
      <c r="BQ108" s="7"/>
      <c r="BR108" s="7"/>
      <c r="BS108" s="7"/>
      <c r="BT108" s="7"/>
      <c r="BU108" s="7"/>
      <c r="BV108" s="7"/>
      <c r="BW108" s="7"/>
      <c r="BX108" s="7"/>
      <c r="BY108" s="7"/>
      <c r="BZ108" s="7"/>
      <c r="CA108" s="7"/>
      <c r="CB108" s="7"/>
      <c r="CC108" s="7"/>
      <c r="CD108" s="7"/>
      <c r="CE108" s="7"/>
      <c r="CF108" s="7"/>
      <c r="CG108" s="7"/>
      <c r="CH108" s="7"/>
      <c r="CI108" s="7"/>
      <c r="CJ108" s="7"/>
      <c r="CK108" s="7"/>
      <c r="CL108" s="7"/>
      <c r="CM108" s="7"/>
      <c r="CN108" s="7"/>
      <c r="CO108" s="7"/>
      <c r="CP108" s="7"/>
      <c r="CQ108" s="7"/>
      <c r="CR108" s="7"/>
      <c r="CS108" s="7"/>
      <c r="CT108" s="7"/>
      <c r="CU108" s="7"/>
      <c r="CV108" s="7"/>
      <c r="CW108" s="7"/>
      <c r="CX108" s="7"/>
      <c r="CY108" s="7"/>
      <c r="CZ108" s="7"/>
      <c r="DA108" s="7"/>
      <c r="DB108" s="7"/>
      <c r="DC108" s="7"/>
      <c r="DD108" s="7"/>
      <c r="DE108" s="7"/>
      <c r="DF108" s="7"/>
      <c r="DG108" s="7"/>
    </row>
    <row r="109" spans="62:111">
      <c r="BJ109" s="7"/>
      <c r="BK109" s="7"/>
      <c r="BL109" s="7"/>
      <c r="BM109" s="7"/>
      <c r="BN109" s="7"/>
      <c r="BO109" s="7"/>
      <c r="BP109" s="7"/>
      <c r="BQ109" s="7"/>
      <c r="BR109" s="7"/>
      <c r="BS109" s="7"/>
      <c r="BT109" s="7"/>
      <c r="BU109" s="7"/>
      <c r="BV109" s="7"/>
      <c r="BW109" s="7"/>
      <c r="BX109" s="7"/>
      <c r="BY109" s="7"/>
      <c r="BZ109" s="7"/>
      <c r="CA109" s="7"/>
      <c r="CB109" s="7"/>
      <c r="CC109" s="7"/>
      <c r="CD109" s="7"/>
      <c r="CE109" s="7"/>
      <c r="CF109" s="7"/>
      <c r="CG109" s="7"/>
      <c r="CH109" s="7"/>
      <c r="CI109" s="7"/>
      <c r="CJ109" s="7"/>
      <c r="CK109" s="7"/>
      <c r="CL109" s="7"/>
      <c r="CM109" s="7"/>
      <c r="CN109" s="7"/>
      <c r="CO109" s="7"/>
      <c r="CP109" s="7"/>
      <c r="CQ109" s="7"/>
      <c r="CR109" s="7"/>
      <c r="CS109" s="7"/>
      <c r="CT109" s="7"/>
      <c r="CU109" s="7"/>
      <c r="CV109" s="7"/>
      <c r="CW109" s="7"/>
      <c r="CX109" s="7"/>
      <c r="CY109" s="7"/>
      <c r="CZ109" s="7"/>
      <c r="DA109" s="7"/>
      <c r="DB109" s="7"/>
      <c r="DC109" s="7"/>
      <c r="DD109" s="7"/>
      <c r="DE109" s="7"/>
      <c r="DF109" s="7"/>
      <c r="DG109" s="7"/>
    </row>
    <row r="110" spans="62:111">
      <c r="BJ110" s="7"/>
      <c r="BK110" s="7"/>
      <c r="BL110" s="7"/>
      <c r="BM110" s="7"/>
      <c r="BN110" s="7"/>
      <c r="BO110" s="7"/>
      <c r="BP110" s="7"/>
      <c r="BQ110" s="7"/>
      <c r="BR110" s="7"/>
      <c r="BS110" s="7"/>
      <c r="BT110" s="7"/>
      <c r="BU110" s="7"/>
      <c r="BV110" s="7"/>
      <c r="BW110" s="7"/>
      <c r="BX110" s="7"/>
      <c r="BY110" s="7"/>
      <c r="BZ110" s="7"/>
      <c r="CA110" s="7"/>
      <c r="CB110" s="7"/>
      <c r="CC110" s="7"/>
      <c r="CD110" s="7"/>
      <c r="CE110" s="7"/>
      <c r="CF110" s="7"/>
      <c r="CG110" s="7"/>
      <c r="CH110" s="7"/>
      <c r="CI110" s="7"/>
      <c r="CJ110" s="7"/>
      <c r="CK110" s="7"/>
      <c r="CL110" s="7"/>
      <c r="CM110" s="7"/>
      <c r="CN110" s="7"/>
      <c r="CO110" s="7"/>
      <c r="CP110" s="7"/>
      <c r="CQ110" s="7"/>
      <c r="CR110" s="7"/>
      <c r="CS110" s="7"/>
      <c r="CT110" s="7"/>
      <c r="CU110" s="7"/>
      <c r="CV110" s="7"/>
      <c r="CW110" s="7"/>
      <c r="CX110" s="7"/>
      <c r="CY110" s="7"/>
      <c r="CZ110" s="7"/>
      <c r="DA110" s="7"/>
      <c r="DB110" s="7"/>
      <c r="DC110" s="7"/>
      <c r="DD110" s="7"/>
      <c r="DE110" s="7"/>
      <c r="DF110" s="7"/>
      <c r="DG110" s="7"/>
    </row>
    <row r="111" spans="62:111">
      <c r="BJ111" s="7"/>
      <c r="BK111" s="7"/>
      <c r="BL111" s="7"/>
      <c r="BM111" s="7"/>
      <c r="BN111" s="7"/>
      <c r="BO111" s="7"/>
      <c r="BP111" s="7"/>
      <c r="BQ111" s="7"/>
      <c r="BR111" s="7"/>
      <c r="BS111" s="7"/>
      <c r="BT111" s="7"/>
      <c r="BU111" s="7"/>
      <c r="BV111" s="7"/>
      <c r="BW111" s="7"/>
      <c r="BX111" s="7"/>
      <c r="BY111" s="7"/>
      <c r="BZ111" s="7"/>
      <c r="CA111" s="7"/>
      <c r="CB111" s="7"/>
      <c r="CC111" s="7"/>
      <c r="CD111" s="7"/>
      <c r="CE111" s="7"/>
      <c r="CF111" s="7"/>
      <c r="CG111" s="7"/>
      <c r="CH111" s="7"/>
      <c r="CI111" s="7"/>
      <c r="CJ111" s="7"/>
      <c r="CK111" s="7"/>
      <c r="CL111" s="7"/>
      <c r="CM111" s="7"/>
      <c r="CN111" s="7"/>
      <c r="CO111" s="7"/>
      <c r="CP111" s="7"/>
      <c r="CQ111" s="7"/>
      <c r="CR111" s="7"/>
      <c r="CS111" s="7"/>
      <c r="CT111" s="7"/>
      <c r="CU111" s="7"/>
      <c r="CV111" s="7"/>
      <c r="CW111" s="7"/>
      <c r="CX111" s="7"/>
      <c r="CY111" s="7"/>
      <c r="CZ111" s="7"/>
      <c r="DA111" s="7"/>
      <c r="DB111" s="7"/>
      <c r="DC111" s="7"/>
      <c r="DD111" s="7"/>
      <c r="DE111" s="7"/>
      <c r="DF111" s="7"/>
      <c r="DG111" s="7"/>
    </row>
    <row r="112" spans="62:111">
      <c r="BJ112" s="7"/>
      <c r="BK112" s="7"/>
      <c r="BL112" s="7"/>
      <c r="BM112" s="7"/>
      <c r="BN112" s="7"/>
      <c r="BO112" s="7"/>
      <c r="BP112" s="7"/>
      <c r="BQ112" s="7"/>
      <c r="BR112" s="7"/>
      <c r="BS112" s="7"/>
      <c r="BT112" s="7"/>
      <c r="BU112" s="7"/>
      <c r="BV112" s="7"/>
      <c r="BW112" s="7"/>
      <c r="BX112" s="7"/>
      <c r="BY112" s="7"/>
      <c r="BZ112" s="7"/>
      <c r="CA112" s="7"/>
      <c r="CB112" s="7"/>
      <c r="CC112" s="7"/>
      <c r="CD112" s="7"/>
      <c r="CE112" s="7"/>
      <c r="CF112" s="7"/>
      <c r="CG112" s="7"/>
      <c r="CH112" s="7"/>
      <c r="CI112" s="7"/>
      <c r="CJ112" s="7"/>
      <c r="CK112" s="7"/>
      <c r="CL112" s="7"/>
      <c r="CM112" s="7"/>
      <c r="CN112" s="7"/>
      <c r="CO112" s="7"/>
      <c r="CP112" s="7"/>
      <c r="CQ112" s="7"/>
      <c r="CR112" s="7"/>
      <c r="CS112" s="7"/>
      <c r="CT112" s="7"/>
      <c r="CU112" s="7"/>
      <c r="CV112" s="7"/>
      <c r="CW112" s="7"/>
      <c r="CX112" s="7"/>
      <c r="CY112" s="7"/>
      <c r="CZ112" s="7"/>
      <c r="DA112" s="7"/>
      <c r="DB112" s="7"/>
      <c r="DC112" s="7"/>
      <c r="DD112" s="7"/>
      <c r="DE112" s="7"/>
      <c r="DF112" s="7"/>
      <c r="DG112" s="7"/>
    </row>
    <row r="113" spans="62:111">
      <c r="BJ113" s="7"/>
      <c r="BK113" s="7"/>
      <c r="BL113" s="7"/>
      <c r="BM113" s="7"/>
      <c r="BN113" s="7"/>
      <c r="BO113" s="7"/>
      <c r="BP113" s="7"/>
      <c r="BQ113" s="7"/>
      <c r="BR113" s="7"/>
      <c r="BS113" s="7"/>
      <c r="BT113" s="7"/>
      <c r="BU113" s="7"/>
      <c r="BV113" s="7"/>
      <c r="BW113" s="7"/>
      <c r="BX113" s="7"/>
      <c r="BY113" s="7"/>
      <c r="BZ113" s="7"/>
      <c r="CA113" s="7"/>
      <c r="CB113" s="7"/>
      <c r="CC113" s="7"/>
      <c r="CD113" s="7"/>
      <c r="CE113" s="7"/>
      <c r="CF113" s="7"/>
      <c r="CG113" s="7"/>
      <c r="CH113" s="7"/>
      <c r="CI113" s="7"/>
      <c r="CJ113" s="7"/>
      <c r="CK113" s="7"/>
      <c r="CL113" s="7"/>
      <c r="CM113" s="7"/>
      <c r="CN113" s="7"/>
      <c r="CO113" s="7"/>
      <c r="CP113" s="7"/>
      <c r="CQ113" s="7"/>
      <c r="CR113" s="7"/>
      <c r="CS113" s="7"/>
      <c r="CT113" s="7"/>
      <c r="CU113" s="7"/>
      <c r="CV113" s="7"/>
      <c r="CW113" s="7"/>
      <c r="CX113" s="7"/>
      <c r="CY113" s="7"/>
      <c r="CZ113" s="7"/>
      <c r="DA113" s="7"/>
      <c r="DB113" s="7"/>
      <c r="DC113" s="7"/>
      <c r="DD113" s="7"/>
      <c r="DE113" s="7"/>
      <c r="DF113" s="7"/>
      <c r="DG113" s="7"/>
    </row>
    <row r="114" spans="62:111">
      <c r="BJ114" s="7"/>
      <c r="BK114" s="7"/>
      <c r="BL114" s="7"/>
      <c r="BM114" s="7"/>
      <c r="BN114" s="7"/>
      <c r="BO114" s="7"/>
      <c r="BP114" s="7"/>
      <c r="BQ114" s="7"/>
      <c r="BR114" s="7"/>
      <c r="BS114" s="7"/>
      <c r="BT114" s="7"/>
      <c r="BU114" s="7"/>
      <c r="BV114" s="7"/>
      <c r="BW114" s="7"/>
      <c r="BX114" s="7"/>
      <c r="BY114" s="7"/>
      <c r="BZ114" s="7"/>
      <c r="CA114" s="7"/>
      <c r="CB114" s="7"/>
      <c r="CC114" s="7"/>
      <c r="CD114" s="7"/>
      <c r="CE114" s="7"/>
      <c r="CF114" s="7"/>
      <c r="CG114" s="7"/>
      <c r="CH114" s="7"/>
      <c r="CI114" s="7"/>
      <c r="CJ114" s="7"/>
      <c r="CK114" s="7"/>
      <c r="CL114" s="7"/>
      <c r="CM114" s="7"/>
      <c r="CN114" s="7"/>
      <c r="CO114" s="7"/>
      <c r="CP114" s="7"/>
      <c r="CQ114" s="7"/>
      <c r="CR114" s="7"/>
      <c r="CS114" s="7"/>
      <c r="CT114" s="7"/>
      <c r="CU114" s="7"/>
      <c r="CV114" s="7"/>
      <c r="CW114" s="7"/>
      <c r="CX114" s="7"/>
      <c r="CY114" s="7"/>
      <c r="CZ114" s="7"/>
      <c r="DA114" s="7"/>
      <c r="DB114" s="7"/>
      <c r="DC114" s="7"/>
      <c r="DD114" s="7"/>
      <c r="DE114" s="7"/>
      <c r="DF114" s="7"/>
      <c r="DG114" s="7"/>
    </row>
    <row r="115" spans="62:111">
      <c r="BJ115" s="7"/>
      <c r="BK115" s="7"/>
      <c r="BL115" s="7"/>
      <c r="BM115" s="7"/>
      <c r="BN115" s="7"/>
      <c r="BO115" s="7"/>
      <c r="BP115" s="7"/>
      <c r="BQ115" s="7"/>
      <c r="BR115" s="7"/>
      <c r="BS115" s="7"/>
      <c r="BT115" s="7"/>
      <c r="BU115" s="7"/>
      <c r="BV115" s="7"/>
      <c r="BW115" s="7"/>
      <c r="BX115" s="7"/>
      <c r="BY115" s="7"/>
      <c r="BZ115" s="7"/>
      <c r="CA115" s="7"/>
      <c r="CB115" s="7"/>
      <c r="CC115" s="7"/>
      <c r="CD115" s="7"/>
      <c r="CE115" s="7"/>
      <c r="CF115" s="7"/>
      <c r="CG115" s="7"/>
      <c r="CH115" s="7"/>
      <c r="CI115" s="7"/>
      <c r="CJ115" s="7"/>
      <c r="CK115" s="7"/>
      <c r="CL115" s="7"/>
      <c r="CM115" s="7"/>
      <c r="CN115" s="7"/>
      <c r="CO115" s="7"/>
      <c r="CP115" s="7"/>
      <c r="CQ115" s="7"/>
      <c r="CR115" s="7"/>
      <c r="CS115" s="7"/>
      <c r="CT115" s="7"/>
      <c r="CU115" s="7"/>
      <c r="CV115" s="7"/>
      <c r="CW115" s="7"/>
      <c r="CX115" s="7"/>
      <c r="CY115" s="7"/>
      <c r="CZ115" s="7"/>
      <c r="DA115" s="7"/>
      <c r="DB115" s="7"/>
      <c r="DC115" s="7"/>
      <c r="DD115" s="7"/>
      <c r="DE115" s="7"/>
      <c r="DF115" s="7"/>
      <c r="DG115" s="7"/>
    </row>
    <row r="116" spans="62:111">
      <c r="BJ116" s="7"/>
      <c r="BK116" s="7"/>
      <c r="BL116" s="7"/>
      <c r="BM116" s="7"/>
      <c r="BN116" s="7"/>
      <c r="BO116" s="7"/>
      <c r="BP116" s="7"/>
      <c r="BQ116" s="7"/>
      <c r="BR116" s="7"/>
      <c r="BS116" s="7"/>
      <c r="BT116" s="7"/>
      <c r="BU116" s="7"/>
      <c r="BV116" s="7"/>
      <c r="BW116" s="7"/>
      <c r="BX116" s="7"/>
      <c r="BY116" s="7"/>
      <c r="BZ116" s="7"/>
      <c r="CA116" s="7"/>
      <c r="CB116" s="7"/>
      <c r="CC116" s="7"/>
      <c r="CD116" s="7"/>
      <c r="CE116" s="7"/>
      <c r="CF116" s="7"/>
      <c r="CG116" s="7"/>
      <c r="CH116" s="7"/>
      <c r="CI116" s="7"/>
      <c r="CJ116" s="7"/>
      <c r="CK116" s="7"/>
      <c r="CL116" s="7"/>
      <c r="CM116" s="7"/>
      <c r="CN116" s="7"/>
      <c r="CO116" s="7"/>
      <c r="CP116" s="7"/>
      <c r="CQ116" s="7"/>
      <c r="CR116" s="7"/>
      <c r="CS116" s="7"/>
      <c r="CT116" s="7"/>
      <c r="CU116" s="7"/>
      <c r="CV116" s="7"/>
      <c r="CW116" s="7"/>
      <c r="CX116" s="7"/>
      <c r="CY116" s="7"/>
      <c r="CZ116" s="7"/>
      <c r="DA116" s="7"/>
      <c r="DB116" s="7"/>
      <c r="DC116" s="7"/>
      <c r="DD116" s="7"/>
      <c r="DE116" s="7"/>
      <c r="DF116" s="7"/>
      <c r="DG116" s="7"/>
    </row>
    <row r="117" spans="62:111">
      <c r="BJ117" s="7"/>
      <c r="BK117" s="7"/>
      <c r="BL117" s="7"/>
      <c r="BM117" s="7"/>
      <c r="BN117" s="7"/>
      <c r="BO117" s="7"/>
      <c r="BP117" s="7"/>
      <c r="BQ117" s="7"/>
      <c r="BR117" s="7"/>
      <c r="BS117" s="7"/>
      <c r="BT117" s="7"/>
      <c r="BU117" s="7"/>
      <c r="BV117" s="7"/>
      <c r="BW117" s="7"/>
      <c r="BX117" s="7"/>
      <c r="BY117" s="7"/>
      <c r="BZ117" s="7"/>
      <c r="CA117" s="7"/>
      <c r="CB117" s="7"/>
      <c r="CC117" s="7"/>
      <c r="CD117" s="7"/>
      <c r="CE117" s="7"/>
      <c r="CF117" s="7"/>
      <c r="CG117" s="7"/>
      <c r="CH117" s="7"/>
      <c r="CI117" s="7"/>
      <c r="CJ117" s="7"/>
      <c r="CK117" s="7"/>
      <c r="CL117" s="7"/>
      <c r="CM117" s="7"/>
      <c r="CN117" s="7"/>
      <c r="CO117" s="7"/>
      <c r="CP117" s="7"/>
      <c r="CQ117" s="7"/>
      <c r="CR117" s="7"/>
      <c r="CS117" s="7"/>
      <c r="CT117" s="7"/>
      <c r="CU117" s="7"/>
      <c r="CV117" s="7"/>
      <c r="CW117" s="7"/>
      <c r="CX117" s="7"/>
      <c r="CY117" s="7"/>
      <c r="CZ117" s="7"/>
      <c r="DA117" s="7"/>
      <c r="DB117" s="7"/>
      <c r="DC117" s="7"/>
      <c r="DD117" s="7"/>
      <c r="DE117" s="7"/>
      <c r="DF117" s="7"/>
      <c r="DG117" s="7"/>
    </row>
    <row r="118" spans="62:111">
      <c r="BJ118" s="7"/>
      <c r="BK118" s="7"/>
      <c r="BL118" s="7"/>
      <c r="BM118" s="7"/>
      <c r="BN118" s="7"/>
      <c r="BO118" s="7"/>
      <c r="BP118" s="7"/>
      <c r="BQ118" s="7"/>
      <c r="BR118" s="7"/>
      <c r="BS118" s="7"/>
      <c r="BT118" s="7"/>
      <c r="BU118" s="7"/>
      <c r="BV118" s="7"/>
      <c r="BW118" s="7"/>
      <c r="BX118" s="7"/>
      <c r="BY118" s="7"/>
      <c r="BZ118" s="7"/>
      <c r="CA118" s="7"/>
      <c r="CB118" s="7"/>
      <c r="CC118" s="7"/>
      <c r="CD118" s="7"/>
      <c r="CE118" s="7"/>
      <c r="CF118" s="7"/>
      <c r="CG118" s="7"/>
      <c r="CH118" s="7"/>
      <c r="CI118" s="7"/>
      <c r="CJ118" s="7"/>
      <c r="CK118" s="7"/>
      <c r="CL118" s="7"/>
      <c r="CM118" s="7"/>
      <c r="CN118" s="7"/>
      <c r="CO118" s="7"/>
      <c r="CP118" s="7"/>
      <c r="CQ118" s="7"/>
      <c r="CR118" s="7"/>
      <c r="CS118" s="7"/>
      <c r="CT118" s="7"/>
      <c r="CU118" s="7"/>
      <c r="CV118" s="7"/>
      <c r="CW118" s="7"/>
      <c r="CX118" s="7"/>
      <c r="CY118" s="7"/>
      <c r="CZ118" s="7"/>
      <c r="DA118" s="7"/>
      <c r="DB118" s="7"/>
      <c r="DC118" s="7"/>
      <c r="DD118" s="7"/>
      <c r="DE118" s="7"/>
      <c r="DF118" s="7"/>
      <c r="DG118" s="7"/>
    </row>
    <row r="119" spans="62:111">
      <c r="BJ119" s="7"/>
      <c r="BK119" s="7"/>
      <c r="BL119" s="7"/>
      <c r="BM119" s="7"/>
      <c r="BN119" s="7"/>
      <c r="BO119" s="7"/>
      <c r="BP119" s="7"/>
      <c r="BQ119" s="7"/>
      <c r="BR119" s="7"/>
      <c r="BS119" s="7"/>
      <c r="BT119" s="7"/>
      <c r="BU119" s="7"/>
      <c r="BV119" s="7"/>
      <c r="BW119" s="7"/>
      <c r="BX119" s="7"/>
      <c r="BY119" s="7"/>
      <c r="BZ119" s="7"/>
      <c r="CA119" s="7"/>
      <c r="CB119" s="7"/>
      <c r="CC119" s="7"/>
      <c r="CD119" s="7"/>
      <c r="CE119" s="7"/>
      <c r="CF119" s="7"/>
      <c r="CG119" s="7"/>
      <c r="CH119" s="7"/>
      <c r="CI119" s="7"/>
      <c r="CJ119" s="7"/>
      <c r="CK119" s="7"/>
      <c r="CL119" s="7"/>
      <c r="CM119" s="7"/>
      <c r="CN119" s="7"/>
      <c r="CO119" s="7"/>
      <c r="CP119" s="7"/>
      <c r="CQ119" s="7"/>
      <c r="CR119" s="7"/>
      <c r="CS119" s="7"/>
      <c r="CT119" s="7"/>
      <c r="CU119" s="7"/>
      <c r="CV119" s="7"/>
      <c r="CW119" s="7"/>
      <c r="CX119" s="7"/>
      <c r="CY119" s="7"/>
      <c r="CZ119" s="7"/>
      <c r="DA119" s="7"/>
      <c r="DB119" s="7"/>
      <c r="DC119" s="7"/>
      <c r="DD119" s="7"/>
      <c r="DE119" s="7"/>
      <c r="DF119" s="7"/>
      <c r="DG119" s="7"/>
    </row>
    <row r="120" spans="62:111">
      <c r="BJ120" s="7"/>
      <c r="BK120" s="7"/>
      <c r="BL120" s="7"/>
      <c r="BM120" s="7"/>
      <c r="BN120" s="7"/>
      <c r="BO120" s="7"/>
      <c r="BP120" s="7"/>
      <c r="BQ120" s="7"/>
      <c r="BR120" s="7"/>
      <c r="BS120" s="7"/>
      <c r="BT120" s="7"/>
      <c r="BU120" s="7"/>
      <c r="BV120" s="7"/>
      <c r="BW120" s="7"/>
      <c r="BX120" s="7"/>
      <c r="BY120" s="7"/>
      <c r="BZ120" s="7"/>
      <c r="CA120" s="7"/>
      <c r="CB120" s="7"/>
      <c r="CC120" s="7"/>
      <c r="CD120" s="7"/>
      <c r="CE120" s="7"/>
      <c r="CF120" s="7"/>
      <c r="CG120" s="7"/>
      <c r="CH120" s="7"/>
      <c r="CI120" s="7"/>
      <c r="CJ120" s="7"/>
      <c r="CK120" s="7"/>
      <c r="CL120" s="7"/>
      <c r="CM120" s="7"/>
      <c r="CN120" s="7"/>
      <c r="CO120" s="7"/>
      <c r="CP120" s="7"/>
      <c r="CQ120" s="7"/>
      <c r="CR120" s="7"/>
      <c r="CS120" s="7"/>
      <c r="CT120" s="7"/>
      <c r="CU120" s="7"/>
      <c r="CV120" s="7"/>
      <c r="CW120" s="7"/>
      <c r="CX120" s="7"/>
      <c r="CY120" s="7"/>
      <c r="CZ120" s="7"/>
      <c r="DA120" s="7"/>
      <c r="DB120" s="7"/>
      <c r="DC120" s="7"/>
      <c r="DD120" s="7"/>
      <c r="DE120" s="7"/>
      <c r="DF120" s="7"/>
      <c r="DG120" s="7"/>
    </row>
    <row r="121" spans="62:111">
      <c r="BJ121" s="7"/>
      <c r="BK121" s="7"/>
      <c r="BL121" s="7"/>
      <c r="BM121" s="7"/>
      <c r="BN121" s="7"/>
      <c r="BO121" s="7"/>
      <c r="BP121" s="7"/>
      <c r="BQ121" s="7"/>
      <c r="BR121" s="7"/>
      <c r="BS121" s="7"/>
      <c r="BT121" s="7"/>
      <c r="BU121" s="7"/>
      <c r="BV121" s="7"/>
      <c r="BW121" s="7"/>
      <c r="BX121" s="7"/>
      <c r="BY121" s="7"/>
      <c r="BZ121" s="7"/>
      <c r="CA121" s="7"/>
      <c r="CB121" s="7"/>
      <c r="CC121" s="7"/>
      <c r="CD121" s="7"/>
      <c r="CE121" s="7"/>
      <c r="CF121" s="7"/>
      <c r="CG121" s="7"/>
      <c r="CH121" s="7"/>
      <c r="CI121" s="7"/>
      <c r="CJ121" s="7"/>
      <c r="CK121" s="7"/>
      <c r="CL121" s="7"/>
      <c r="CM121" s="7"/>
      <c r="CN121" s="7"/>
      <c r="CO121" s="7"/>
      <c r="CP121" s="7"/>
      <c r="CQ121" s="7"/>
      <c r="CR121" s="7"/>
      <c r="CS121" s="7"/>
      <c r="CT121" s="7"/>
      <c r="CU121" s="7"/>
      <c r="CV121" s="7"/>
      <c r="CW121" s="7"/>
      <c r="CX121" s="7"/>
      <c r="CY121" s="7"/>
      <c r="CZ121" s="7"/>
      <c r="DA121" s="7"/>
      <c r="DB121" s="7"/>
      <c r="DC121" s="7"/>
      <c r="DD121" s="7"/>
      <c r="DE121" s="7"/>
      <c r="DF121" s="7"/>
      <c r="DG121" s="7"/>
    </row>
    <row r="122" spans="62:111">
      <c r="BJ122" s="7"/>
      <c r="BK122" s="7"/>
      <c r="BL122" s="7"/>
      <c r="BM122" s="7"/>
      <c r="BN122" s="7"/>
      <c r="BO122" s="7"/>
      <c r="BP122" s="7"/>
      <c r="BQ122" s="7"/>
      <c r="BR122" s="7"/>
      <c r="BS122" s="7"/>
      <c r="BT122" s="7"/>
      <c r="BU122" s="7"/>
      <c r="BV122" s="7"/>
      <c r="BW122" s="7"/>
      <c r="BX122" s="7"/>
      <c r="BY122" s="7"/>
      <c r="BZ122" s="7"/>
      <c r="CA122" s="7"/>
      <c r="CB122" s="7"/>
      <c r="CC122" s="7"/>
      <c r="CD122" s="7"/>
      <c r="CE122" s="7"/>
      <c r="CF122" s="7"/>
      <c r="CG122" s="7"/>
      <c r="CH122" s="7"/>
      <c r="CI122" s="7"/>
      <c r="CJ122" s="7"/>
      <c r="CK122" s="7"/>
      <c r="CL122" s="7"/>
      <c r="CM122" s="7"/>
      <c r="CN122" s="7"/>
      <c r="CO122" s="7"/>
      <c r="CP122" s="7"/>
      <c r="CQ122" s="7"/>
      <c r="CR122" s="7"/>
      <c r="CS122" s="7"/>
      <c r="CT122" s="7"/>
      <c r="CU122" s="7"/>
      <c r="CV122" s="7"/>
      <c r="CW122" s="7"/>
      <c r="CX122" s="7"/>
      <c r="CY122" s="7"/>
      <c r="CZ122" s="7"/>
      <c r="DA122" s="7"/>
      <c r="DB122" s="7"/>
      <c r="DC122" s="7"/>
      <c r="DD122" s="7"/>
      <c r="DE122" s="7"/>
      <c r="DF122" s="7"/>
      <c r="DG122" s="7"/>
    </row>
    <row r="123" spans="62:111">
      <c r="BJ123" s="7"/>
      <c r="BK123" s="7"/>
      <c r="BL123" s="7"/>
      <c r="BM123" s="7"/>
      <c r="BN123" s="7"/>
      <c r="BO123" s="7"/>
      <c r="BP123" s="7"/>
      <c r="BQ123" s="7"/>
      <c r="BR123" s="7"/>
      <c r="BS123" s="7"/>
      <c r="BT123" s="7"/>
      <c r="BU123" s="7"/>
      <c r="BV123" s="7"/>
      <c r="BW123" s="7"/>
      <c r="BX123" s="7"/>
      <c r="BY123" s="7"/>
      <c r="BZ123" s="7"/>
      <c r="CA123" s="7"/>
      <c r="CB123" s="7"/>
      <c r="CC123" s="7"/>
      <c r="CD123" s="7"/>
      <c r="CE123" s="7"/>
      <c r="CF123" s="7"/>
      <c r="CG123" s="7"/>
      <c r="CH123" s="7"/>
      <c r="CI123" s="7"/>
      <c r="CJ123" s="7"/>
      <c r="CK123" s="7"/>
      <c r="CL123" s="7"/>
      <c r="CM123" s="7"/>
      <c r="CN123" s="7"/>
      <c r="CO123" s="7"/>
      <c r="CP123" s="7"/>
      <c r="CQ123" s="7"/>
      <c r="CR123" s="7"/>
      <c r="CS123" s="7"/>
      <c r="CT123" s="7"/>
      <c r="CU123" s="7"/>
      <c r="CV123" s="7"/>
      <c r="CW123" s="7"/>
      <c r="CX123" s="7"/>
      <c r="CY123" s="7"/>
      <c r="CZ123" s="7"/>
      <c r="DA123" s="7"/>
      <c r="DB123" s="7"/>
      <c r="DC123" s="7"/>
      <c r="DD123" s="7"/>
      <c r="DE123" s="7"/>
      <c r="DF123" s="7"/>
      <c r="DG123" s="7"/>
    </row>
    <row r="124" spans="62:111">
      <c r="BJ124" s="7"/>
      <c r="BK124" s="7"/>
      <c r="BL124" s="7"/>
      <c r="BM124" s="7"/>
      <c r="BN124" s="7"/>
      <c r="BO124" s="7"/>
      <c r="BP124" s="7"/>
      <c r="BQ124" s="7"/>
      <c r="BR124" s="7"/>
      <c r="BS124" s="7"/>
      <c r="BT124" s="7"/>
      <c r="BU124" s="7"/>
      <c r="BV124" s="7"/>
      <c r="BW124" s="7"/>
      <c r="BX124" s="7"/>
      <c r="BY124" s="7"/>
      <c r="BZ124" s="7"/>
      <c r="CA124" s="7"/>
      <c r="CB124" s="7"/>
      <c r="CC124" s="7"/>
      <c r="CD124" s="7"/>
      <c r="CE124" s="7"/>
      <c r="CF124" s="7"/>
      <c r="CG124" s="7"/>
      <c r="CH124" s="7"/>
      <c r="CI124" s="7"/>
      <c r="CJ124" s="7"/>
      <c r="CK124" s="7"/>
      <c r="CL124" s="7"/>
      <c r="CM124" s="7"/>
      <c r="CN124" s="7"/>
      <c r="CO124" s="7"/>
      <c r="CP124" s="7"/>
      <c r="CQ124" s="7"/>
      <c r="CR124" s="7"/>
      <c r="CS124" s="7"/>
      <c r="CT124" s="7"/>
      <c r="CU124" s="7"/>
      <c r="CV124" s="7"/>
      <c r="CW124" s="7"/>
      <c r="CX124" s="7"/>
      <c r="CY124" s="7"/>
      <c r="CZ124" s="7"/>
      <c r="DA124" s="7"/>
      <c r="DB124" s="7"/>
      <c r="DC124" s="7"/>
      <c r="DD124" s="7"/>
      <c r="DE124" s="7"/>
      <c r="DF124" s="7"/>
      <c r="DG124" s="7"/>
    </row>
    <row r="125" spans="62:111">
      <c r="BJ125" s="7"/>
      <c r="BK125" s="7"/>
      <c r="BL125" s="7"/>
      <c r="BM125" s="7"/>
      <c r="BN125" s="7"/>
      <c r="BO125" s="7"/>
      <c r="BP125" s="7"/>
      <c r="BQ125" s="7"/>
      <c r="BR125" s="7"/>
      <c r="BS125" s="7"/>
      <c r="BT125" s="7"/>
      <c r="BU125" s="7"/>
      <c r="BV125" s="7"/>
      <c r="BW125" s="7"/>
      <c r="BX125" s="7"/>
      <c r="BY125" s="7"/>
      <c r="BZ125" s="7"/>
      <c r="CA125" s="7"/>
      <c r="CB125" s="7"/>
      <c r="CC125" s="7"/>
      <c r="CD125" s="7"/>
      <c r="CE125" s="7"/>
      <c r="CF125" s="7"/>
      <c r="CG125" s="7"/>
      <c r="CH125" s="7"/>
      <c r="CI125" s="7"/>
      <c r="CJ125" s="7"/>
      <c r="CK125" s="7"/>
      <c r="CL125" s="7"/>
      <c r="CM125" s="7"/>
      <c r="CN125" s="7"/>
      <c r="CO125" s="7"/>
      <c r="CP125" s="7"/>
      <c r="CQ125" s="7"/>
      <c r="CR125" s="7"/>
      <c r="CS125" s="7"/>
      <c r="CT125" s="7"/>
      <c r="CU125" s="7"/>
      <c r="CV125" s="7"/>
      <c r="CW125" s="7"/>
      <c r="CX125" s="7"/>
      <c r="CY125" s="7"/>
      <c r="CZ125" s="7"/>
      <c r="DA125" s="7"/>
      <c r="DB125" s="7"/>
      <c r="DC125" s="7"/>
      <c r="DD125" s="7"/>
      <c r="DE125" s="7"/>
      <c r="DF125" s="7"/>
      <c r="DG125" s="7"/>
    </row>
    <row r="126" spans="62:111">
      <c r="BJ126" s="7"/>
      <c r="BK126" s="7"/>
      <c r="BL126" s="7"/>
      <c r="BM126" s="7"/>
      <c r="BN126" s="7"/>
      <c r="BO126" s="7"/>
      <c r="BP126" s="7"/>
      <c r="BQ126" s="7"/>
      <c r="BR126" s="7"/>
      <c r="BS126" s="7"/>
      <c r="BT126" s="7"/>
      <c r="BU126" s="7"/>
      <c r="BV126" s="7"/>
      <c r="BW126" s="7"/>
      <c r="BX126" s="7"/>
      <c r="BY126" s="7"/>
      <c r="BZ126" s="7"/>
      <c r="CA126" s="7"/>
      <c r="CB126" s="7"/>
      <c r="CC126" s="7"/>
      <c r="CD126" s="7"/>
      <c r="CE126" s="7"/>
      <c r="CF126" s="7"/>
      <c r="CG126" s="7"/>
      <c r="CH126" s="7"/>
      <c r="CI126" s="7"/>
      <c r="CJ126" s="7"/>
      <c r="CK126" s="7"/>
      <c r="CL126" s="7"/>
      <c r="CM126" s="7"/>
      <c r="CN126" s="7"/>
      <c r="CO126" s="7"/>
      <c r="CP126" s="7"/>
      <c r="CQ126" s="7"/>
      <c r="CR126" s="7"/>
      <c r="CS126" s="7"/>
      <c r="CT126" s="7"/>
      <c r="CU126" s="7"/>
      <c r="CV126" s="7"/>
      <c r="CW126" s="7"/>
      <c r="CX126" s="7"/>
      <c r="CY126" s="7"/>
      <c r="CZ126" s="7"/>
      <c r="DA126" s="7"/>
      <c r="DB126" s="7"/>
      <c r="DC126" s="7"/>
      <c r="DD126" s="7"/>
      <c r="DE126" s="7"/>
      <c r="DF126" s="7"/>
      <c r="DG126" s="7"/>
    </row>
    <row r="127" spans="62:111">
      <c r="BJ127" s="7"/>
      <c r="BK127" s="7"/>
      <c r="BL127" s="7"/>
      <c r="BM127" s="7"/>
      <c r="BN127" s="7"/>
      <c r="BO127" s="7"/>
      <c r="BP127" s="7"/>
      <c r="BQ127" s="7"/>
      <c r="BR127" s="7"/>
      <c r="BS127" s="7"/>
      <c r="BT127" s="7"/>
      <c r="BU127" s="7"/>
      <c r="BV127" s="7"/>
      <c r="BW127" s="7"/>
      <c r="BX127" s="7"/>
      <c r="BY127" s="7"/>
      <c r="BZ127" s="7"/>
      <c r="CA127" s="7"/>
      <c r="CB127" s="7"/>
      <c r="CC127" s="7"/>
      <c r="CD127" s="7"/>
      <c r="CE127" s="7"/>
      <c r="CF127" s="7"/>
      <c r="CG127" s="7"/>
      <c r="CH127" s="7"/>
      <c r="CI127" s="7"/>
      <c r="CJ127" s="7"/>
      <c r="CK127" s="7"/>
      <c r="CL127" s="7"/>
      <c r="CM127" s="7"/>
      <c r="CN127" s="7"/>
      <c r="CO127" s="7"/>
      <c r="CP127" s="7"/>
      <c r="CQ127" s="7"/>
      <c r="CR127" s="7"/>
      <c r="CS127" s="7"/>
      <c r="CT127" s="7"/>
      <c r="CU127" s="7"/>
      <c r="CV127" s="7"/>
      <c r="CW127" s="7"/>
      <c r="CX127" s="7"/>
      <c r="CY127" s="7"/>
      <c r="CZ127" s="7"/>
      <c r="DA127" s="7"/>
      <c r="DB127" s="7"/>
      <c r="DC127" s="7"/>
      <c r="DD127" s="7"/>
      <c r="DE127" s="7"/>
      <c r="DF127" s="7"/>
      <c r="DG127" s="7"/>
    </row>
    <row r="128" spans="62:111">
      <c r="BJ128" s="7"/>
      <c r="BK128" s="7"/>
      <c r="BL128" s="7"/>
      <c r="BM128" s="7"/>
      <c r="BN128" s="7"/>
      <c r="BO128" s="7"/>
      <c r="BP128" s="7"/>
      <c r="BQ128" s="7"/>
      <c r="BR128" s="7"/>
      <c r="BS128" s="7"/>
      <c r="BT128" s="7"/>
      <c r="BU128" s="7"/>
      <c r="BV128" s="7"/>
      <c r="BW128" s="7"/>
      <c r="BX128" s="7"/>
      <c r="BY128" s="7"/>
      <c r="BZ128" s="7"/>
      <c r="CA128" s="7"/>
      <c r="CB128" s="7"/>
      <c r="CC128" s="7"/>
      <c r="CD128" s="7"/>
      <c r="CE128" s="7"/>
      <c r="CF128" s="7"/>
      <c r="CG128" s="7"/>
      <c r="CH128" s="7"/>
      <c r="CI128" s="7"/>
      <c r="CJ128" s="7"/>
      <c r="CK128" s="7"/>
      <c r="CL128" s="7"/>
      <c r="CM128" s="7"/>
      <c r="CN128" s="7"/>
      <c r="CO128" s="7"/>
      <c r="CP128" s="7"/>
      <c r="CQ128" s="7"/>
      <c r="CR128" s="7"/>
      <c r="CS128" s="7"/>
      <c r="CT128" s="7"/>
      <c r="CU128" s="7"/>
      <c r="CV128" s="7"/>
      <c r="CW128" s="7"/>
      <c r="CX128" s="7"/>
      <c r="CY128" s="7"/>
      <c r="CZ128" s="7"/>
      <c r="DA128" s="7"/>
      <c r="DB128" s="7"/>
      <c r="DC128" s="7"/>
      <c r="DD128" s="7"/>
      <c r="DE128" s="7"/>
      <c r="DF128" s="7"/>
      <c r="DG128" s="7"/>
    </row>
    <row r="129" spans="62:111">
      <c r="BJ129" s="7"/>
      <c r="BK129" s="7"/>
      <c r="BL129" s="7"/>
      <c r="BM129" s="7"/>
      <c r="BN129" s="7"/>
      <c r="BO129" s="7"/>
      <c r="BP129" s="7"/>
      <c r="BQ129" s="7"/>
      <c r="BR129" s="7"/>
      <c r="BS129" s="7"/>
      <c r="BT129" s="7"/>
      <c r="BU129" s="7"/>
      <c r="BV129" s="7"/>
      <c r="BW129" s="7"/>
      <c r="BX129" s="7"/>
      <c r="BY129" s="7"/>
      <c r="BZ129" s="7"/>
      <c r="CA129" s="7"/>
      <c r="CB129" s="7"/>
      <c r="CC129" s="7"/>
      <c r="CD129" s="7"/>
      <c r="CE129" s="7"/>
      <c r="CF129" s="7"/>
      <c r="CG129" s="7"/>
      <c r="CH129" s="7"/>
      <c r="CI129" s="7"/>
      <c r="CJ129" s="7"/>
      <c r="CK129" s="7"/>
      <c r="CL129" s="7"/>
      <c r="CM129" s="7"/>
      <c r="CN129" s="7"/>
      <c r="CO129" s="7"/>
      <c r="CP129" s="7"/>
      <c r="CQ129" s="7"/>
      <c r="CR129" s="7"/>
      <c r="CS129" s="7"/>
      <c r="CT129" s="7"/>
      <c r="CU129" s="7"/>
      <c r="CV129" s="7"/>
      <c r="CW129" s="7"/>
      <c r="CX129" s="7"/>
      <c r="CY129" s="7"/>
      <c r="CZ129" s="7"/>
      <c r="DA129" s="7"/>
      <c r="DB129" s="7"/>
      <c r="DC129" s="7"/>
      <c r="DD129" s="7"/>
      <c r="DE129" s="7"/>
      <c r="DF129" s="7"/>
      <c r="DG129" s="7"/>
    </row>
    <row r="130" spans="62:111">
      <c r="BJ130" s="7"/>
      <c r="BK130" s="7"/>
      <c r="BL130" s="7"/>
      <c r="BM130" s="7"/>
      <c r="BN130" s="7"/>
      <c r="BO130" s="7"/>
      <c r="BP130" s="7"/>
      <c r="BQ130" s="7"/>
      <c r="BR130" s="7"/>
      <c r="BS130" s="7"/>
      <c r="BT130" s="7"/>
      <c r="BU130" s="7"/>
      <c r="BV130" s="7"/>
      <c r="BW130" s="7"/>
      <c r="BX130" s="7"/>
      <c r="BY130" s="7"/>
      <c r="BZ130" s="7"/>
      <c r="CA130" s="7"/>
      <c r="CB130" s="7"/>
      <c r="CC130" s="7"/>
      <c r="CD130" s="7"/>
      <c r="CE130" s="7"/>
      <c r="CF130" s="7"/>
      <c r="CG130" s="7"/>
      <c r="CH130" s="7"/>
      <c r="CI130" s="7"/>
      <c r="CJ130" s="7"/>
      <c r="CK130" s="7"/>
      <c r="CL130" s="7"/>
      <c r="CM130" s="7"/>
      <c r="CN130" s="7"/>
      <c r="CO130" s="7"/>
      <c r="CP130" s="7"/>
      <c r="CQ130" s="7"/>
      <c r="CR130" s="7"/>
      <c r="CS130" s="7"/>
      <c r="CT130" s="7"/>
      <c r="CU130" s="7"/>
      <c r="CV130" s="7"/>
      <c r="CW130" s="7"/>
      <c r="CX130" s="7"/>
      <c r="CY130" s="7"/>
      <c r="CZ130" s="7"/>
      <c r="DA130" s="7"/>
      <c r="DB130" s="7"/>
      <c r="DC130" s="7"/>
      <c r="DD130" s="7"/>
      <c r="DE130" s="7"/>
      <c r="DF130" s="7"/>
      <c r="DG130" s="7"/>
    </row>
    <row r="131" spans="62:111">
      <c r="BJ131" s="7"/>
      <c r="BK131" s="7"/>
      <c r="BL131" s="7"/>
      <c r="BM131" s="7"/>
      <c r="BN131" s="7"/>
      <c r="BO131" s="7"/>
      <c r="BP131" s="7"/>
      <c r="BQ131" s="7"/>
      <c r="BR131" s="7"/>
      <c r="BS131" s="7"/>
      <c r="BT131" s="7"/>
      <c r="BU131" s="7"/>
      <c r="BV131" s="7"/>
      <c r="BW131" s="7"/>
      <c r="BX131" s="7"/>
      <c r="BY131" s="7"/>
      <c r="BZ131" s="7"/>
      <c r="CA131" s="7"/>
      <c r="CB131" s="7"/>
      <c r="CC131" s="7"/>
      <c r="CD131" s="7"/>
      <c r="CE131" s="7"/>
      <c r="CF131" s="7"/>
      <c r="CG131" s="7"/>
      <c r="CH131" s="7"/>
      <c r="CI131" s="7"/>
      <c r="CJ131" s="7"/>
      <c r="CK131" s="7"/>
      <c r="CL131" s="7"/>
      <c r="CM131" s="7"/>
      <c r="CN131" s="7"/>
      <c r="CO131" s="7"/>
      <c r="CP131" s="7"/>
      <c r="CQ131" s="7"/>
      <c r="CR131" s="7"/>
      <c r="CS131" s="7"/>
      <c r="CT131" s="7"/>
      <c r="CU131" s="7"/>
      <c r="CV131" s="7"/>
      <c r="CW131" s="7"/>
      <c r="CX131" s="7"/>
      <c r="CY131" s="7"/>
      <c r="CZ131" s="7"/>
      <c r="DA131" s="7"/>
      <c r="DB131" s="7"/>
      <c r="DC131" s="7"/>
      <c r="DD131" s="7"/>
      <c r="DE131" s="7"/>
      <c r="DF131" s="7"/>
      <c r="DG131" s="7"/>
    </row>
    <row r="132" spans="62:111">
      <c r="BJ132" s="7"/>
      <c r="BK132" s="7"/>
      <c r="BL132" s="7"/>
      <c r="BM132" s="7"/>
      <c r="BN132" s="7"/>
      <c r="BO132" s="7"/>
      <c r="BP132" s="7"/>
      <c r="BQ132" s="7"/>
      <c r="BR132" s="7"/>
      <c r="BS132" s="7"/>
      <c r="BT132" s="7"/>
      <c r="BU132" s="7"/>
      <c r="BV132" s="7"/>
      <c r="BW132" s="7"/>
      <c r="BX132" s="7"/>
      <c r="BY132" s="7"/>
      <c r="BZ132" s="7"/>
      <c r="CA132" s="7"/>
      <c r="CB132" s="7"/>
      <c r="CC132" s="7"/>
      <c r="CD132" s="7"/>
      <c r="CE132" s="7"/>
      <c r="CF132" s="7"/>
      <c r="CG132" s="7"/>
      <c r="CH132" s="7"/>
      <c r="CI132" s="7"/>
      <c r="CJ132" s="7"/>
      <c r="CK132" s="7"/>
      <c r="CL132" s="7"/>
      <c r="CM132" s="7"/>
      <c r="CN132" s="7"/>
      <c r="CO132" s="7"/>
      <c r="CP132" s="7"/>
      <c r="CQ132" s="7"/>
      <c r="CR132" s="7"/>
      <c r="CS132" s="7"/>
      <c r="CT132" s="7"/>
      <c r="CU132" s="7"/>
      <c r="CV132" s="7"/>
      <c r="CW132" s="7"/>
      <c r="CX132" s="7"/>
      <c r="CY132" s="7"/>
      <c r="CZ132" s="7"/>
      <c r="DA132" s="7"/>
      <c r="DB132" s="7"/>
      <c r="DC132" s="7"/>
      <c r="DD132" s="7"/>
      <c r="DE132" s="7"/>
      <c r="DF132" s="7"/>
      <c r="DG132" s="7"/>
    </row>
    <row r="133" spans="62:111">
      <c r="BJ133" s="7"/>
      <c r="BK133" s="7"/>
      <c r="BL133" s="7"/>
      <c r="BM133" s="7"/>
      <c r="BN133" s="7"/>
      <c r="BO133" s="7"/>
      <c r="BP133" s="7"/>
      <c r="BQ133" s="7"/>
      <c r="BR133" s="7"/>
      <c r="BS133" s="7"/>
      <c r="BT133" s="7"/>
      <c r="BU133" s="7"/>
      <c r="BV133" s="7"/>
      <c r="BW133" s="7"/>
      <c r="BX133" s="7"/>
      <c r="BY133" s="7"/>
      <c r="BZ133" s="7"/>
      <c r="CA133" s="7"/>
      <c r="CB133" s="7"/>
      <c r="CC133" s="7"/>
      <c r="CD133" s="7"/>
      <c r="CE133" s="7"/>
      <c r="CF133" s="7"/>
      <c r="CG133" s="7"/>
      <c r="CH133" s="7"/>
      <c r="CI133" s="7"/>
      <c r="CJ133" s="7"/>
      <c r="CK133" s="7"/>
      <c r="CL133" s="7"/>
      <c r="CM133" s="7"/>
      <c r="CN133" s="7"/>
      <c r="CO133" s="7"/>
      <c r="CP133" s="7"/>
      <c r="CQ133" s="7"/>
      <c r="CR133" s="7"/>
      <c r="CS133" s="7"/>
      <c r="CT133" s="7"/>
      <c r="CU133" s="7"/>
      <c r="CV133" s="7"/>
      <c r="CW133" s="7"/>
      <c r="CX133" s="7"/>
      <c r="CY133" s="7"/>
      <c r="CZ133" s="7"/>
      <c r="DA133" s="7"/>
      <c r="DB133" s="7"/>
      <c r="DC133" s="7"/>
      <c r="DD133" s="7"/>
      <c r="DE133" s="7"/>
      <c r="DF133" s="7"/>
      <c r="DG133" s="7"/>
    </row>
    <row r="134" spans="62:111">
      <c r="BJ134" s="7"/>
      <c r="BK134" s="7"/>
      <c r="BL134" s="7"/>
      <c r="BM134" s="7"/>
      <c r="BN134" s="7"/>
      <c r="BO134" s="7"/>
      <c r="BP134" s="7"/>
      <c r="BQ134" s="7"/>
      <c r="BR134" s="7"/>
      <c r="BS134" s="7"/>
      <c r="BT134" s="7"/>
      <c r="BU134" s="7"/>
      <c r="BV134" s="7"/>
      <c r="BW134" s="7"/>
      <c r="BX134" s="7"/>
      <c r="BY134" s="7"/>
      <c r="BZ134" s="7"/>
      <c r="CA134" s="7"/>
      <c r="CB134" s="7"/>
      <c r="CC134" s="7"/>
      <c r="CD134" s="7"/>
      <c r="CE134" s="7"/>
      <c r="CF134" s="7"/>
      <c r="CG134" s="7"/>
      <c r="CH134" s="7"/>
      <c r="CI134" s="7"/>
      <c r="CJ134" s="7"/>
      <c r="CK134" s="7"/>
      <c r="CL134" s="7"/>
      <c r="CM134" s="7"/>
      <c r="CN134" s="7"/>
      <c r="CO134" s="7"/>
      <c r="CP134" s="7"/>
      <c r="CQ134" s="7"/>
      <c r="CR134" s="7"/>
      <c r="CS134" s="7"/>
      <c r="CT134" s="7"/>
      <c r="CU134" s="7"/>
      <c r="CV134" s="7"/>
      <c r="CW134" s="7"/>
      <c r="CX134" s="7"/>
      <c r="CY134" s="7"/>
      <c r="CZ134" s="7"/>
      <c r="DA134" s="7"/>
      <c r="DB134" s="7"/>
      <c r="DC134" s="7"/>
      <c r="DD134" s="7"/>
      <c r="DE134" s="7"/>
      <c r="DF134" s="7"/>
      <c r="DG134" s="7"/>
    </row>
    <row r="135" spans="62:111">
      <c r="BJ135" s="7"/>
      <c r="BK135" s="7"/>
      <c r="BL135" s="7"/>
      <c r="BM135" s="7"/>
      <c r="BN135" s="7"/>
      <c r="BO135" s="7"/>
      <c r="BP135" s="7"/>
      <c r="BQ135" s="7"/>
      <c r="BR135" s="7"/>
      <c r="BS135" s="7"/>
      <c r="BT135" s="7"/>
      <c r="BU135" s="7"/>
      <c r="BV135" s="7"/>
      <c r="BW135" s="7"/>
      <c r="BX135" s="7"/>
      <c r="BY135" s="7"/>
      <c r="BZ135" s="7"/>
      <c r="CA135" s="7"/>
      <c r="CB135" s="7"/>
      <c r="CC135" s="7"/>
      <c r="CD135" s="7"/>
      <c r="CE135" s="7"/>
      <c r="CF135" s="7"/>
      <c r="CG135" s="7"/>
      <c r="CH135" s="7"/>
      <c r="CI135" s="7"/>
      <c r="CJ135" s="7"/>
      <c r="CK135" s="7"/>
      <c r="CL135" s="7"/>
      <c r="CM135" s="7"/>
      <c r="CN135" s="7"/>
      <c r="CO135" s="7"/>
      <c r="CP135" s="7"/>
      <c r="CQ135" s="7"/>
      <c r="CR135" s="7"/>
      <c r="CS135" s="7"/>
      <c r="CT135" s="7"/>
      <c r="CU135" s="7"/>
      <c r="CV135" s="7"/>
      <c r="CW135" s="7"/>
      <c r="CX135" s="7"/>
      <c r="CY135" s="7"/>
      <c r="CZ135" s="7"/>
      <c r="DA135" s="7"/>
      <c r="DB135" s="7"/>
      <c r="DC135" s="7"/>
      <c r="DD135" s="7"/>
      <c r="DE135" s="7"/>
      <c r="DF135" s="7"/>
      <c r="DG135" s="7"/>
    </row>
    <row r="136" spans="62:111">
      <c r="BJ136" s="7"/>
      <c r="BK136" s="7"/>
      <c r="BL136" s="7"/>
      <c r="BM136" s="7"/>
      <c r="BN136" s="7"/>
      <c r="BO136" s="7"/>
      <c r="BP136" s="7"/>
      <c r="BQ136" s="7"/>
      <c r="BR136" s="7"/>
      <c r="BS136" s="7"/>
      <c r="BT136" s="7"/>
      <c r="BU136" s="7"/>
      <c r="BV136" s="7"/>
      <c r="BW136" s="7"/>
      <c r="BX136" s="7"/>
      <c r="BY136" s="7"/>
      <c r="BZ136" s="7"/>
      <c r="CA136" s="7"/>
      <c r="CB136" s="7"/>
      <c r="CC136" s="7"/>
      <c r="CD136" s="7"/>
      <c r="CE136" s="7"/>
      <c r="CF136" s="7"/>
      <c r="CG136" s="7"/>
      <c r="CH136" s="7"/>
      <c r="CI136" s="7"/>
      <c r="CJ136" s="7"/>
      <c r="CK136" s="7"/>
      <c r="CL136" s="7"/>
      <c r="CM136" s="7"/>
      <c r="CN136" s="7"/>
      <c r="CO136" s="7"/>
      <c r="CP136" s="7"/>
      <c r="CQ136" s="7"/>
      <c r="CR136" s="7"/>
      <c r="CS136" s="7"/>
      <c r="CT136" s="7"/>
      <c r="CU136" s="7"/>
      <c r="CV136" s="7"/>
      <c r="CW136" s="7"/>
      <c r="CX136" s="7"/>
      <c r="CY136" s="7"/>
      <c r="CZ136" s="7"/>
      <c r="DA136" s="7"/>
      <c r="DB136" s="7"/>
      <c r="DC136" s="7"/>
      <c r="DD136" s="7"/>
      <c r="DE136" s="7"/>
      <c r="DF136" s="7"/>
      <c r="DG136" s="7"/>
    </row>
    <row r="137" spans="62:111">
      <c r="BJ137" s="7"/>
      <c r="BK137" s="7"/>
      <c r="BL137" s="7"/>
      <c r="BM137" s="7"/>
      <c r="BN137" s="7"/>
      <c r="BO137" s="7"/>
      <c r="BP137" s="7"/>
      <c r="BQ137" s="7"/>
      <c r="BR137" s="7"/>
      <c r="BS137" s="7"/>
      <c r="BT137" s="7"/>
      <c r="BU137" s="7"/>
      <c r="BV137" s="7"/>
      <c r="BW137" s="7"/>
      <c r="BX137" s="7"/>
      <c r="BY137" s="7"/>
      <c r="BZ137" s="7"/>
      <c r="CA137" s="7"/>
      <c r="CB137" s="7"/>
      <c r="CC137" s="7"/>
      <c r="CD137" s="7"/>
      <c r="CE137" s="7"/>
      <c r="CF137" s="7"/>
      <c r="CG137" s="7"/>
      <c r="CH137" s="7"/>
      <c r="CI137" s="7"/>
      <c r="CJ137" s="7"/>
      <c r="CK137" s="7"/>
      <c r="CL137" s="7"/>
      <c r="CM137" s="7"/>
      <c r="CN137" s="7"/>
      <c r="CO137" s="7"/>
      <c r="CP137" s="7"/>
      <c r="CQ137" s="7"/>
      <c r="CR137" s="7"/>
      <c r="CS137" s="7"/>
      <c r="CT137" s="7"/>
      <c r="CU137" s="7"/>
      <c r="CV137" s="7"/>
      <c r="CW137" s="7"/>
      <c r="CX137" s="7"/>
      <c r="CY137" s="7"/>
      <c r="CZ137" s="7"/>
      <c r="DA137" s="7"/>
      <c r="DB137" s="7"/>
      <c r="DC137" s="7"/>
      <c r="DD137" s="7"/>
      <c r="DE137" s="7"/>
      <c r="DF137" s="7"/>
      <c r="DG137" s="7"/>
    </row>
    <row r="138" spans="62:111">
      <c r="BJ138" s="7"/>
      <c r="BK138" s="7"/>
      <c r="BL138" s="7"/>
      <c r="BM138" s="7"/>
      <c r="BN138" s="7"/>
      <c r="BO138" s="7"/>
      <c r="BP138" s="7"/>
      <c r="BQ138" s="7"/>
      <c r="BR138" s="7"/>
      <c r="BS138" s="7"/>
      <c r="BT138" s="7"/>
      <c r="BU138" s="7"/>
      <c r="BV138" s="7"/>
      <c r="BW138" s="7"/>
      <c r="BX138" s="7"/>
      <c r="BY138" s="7"/>
      <c r="BZ138" s="7"/>
      <c r="CA138" s="7"/>
      <c r="CB138" s="7"/>
      <c r="CC138" s="7"/>
      <c r="CD138" s="7"/>
      <c r="CE138" s="7"/>
      <c r="CF138" s="7"/>
      <c r="CG138" s="7"/>
      <c r="CH138" s="7"/>
      <c r="CI138" s="7"/>
      <c r="CJ138" s="7"/>
      <c r="CK138" s="7"/>
      <c r="CL138" s="7"/>
      <c r="CM138" s="7"/>
      <c r="CN138" s="7"/>
      <c r="CO138" s="7"/>
      <c r="CP138" s="7"/>
      <c r="CQ138" s="7"/>
      <c r="CR138" s="7"/>
      <c r="CS138" s="7"/>
      <c r="CT138" s="7"/>
      <c r="CU138" s="7"/>
      <c r="CV138" s="7"/>
      <c r="CW138" s="7"/>
      <c r="CX138" s="7"/>
      <c r="CY138" s="7"/>
      <c r="CZ138" s="7"/>
      <c r="DA138" s="7"/>
      <c r="DB138" s="7"/>
      <c r="DC138" s="7"/>
      <c r="DD138" s="7"/>
      <c r="DE138" s="7"/>
      <c r="DF138" s="7"/>
      <c r="DG138" s="7"/>
    </row>
    <row r="139" spans="62:111">
      <c r="BJ139" s="7"/>
      <c r="BK139" s="7"/>
      <c r="BL139" s="7"/>
      <c r="BM139" s="7"/>
      <c r="BN139" s="7"/>
      <c r="BO139" s="7"/>
      <c r="BP139" s="7"/>
      <c r="BQ139" s="7"/>
      <c r="BR139" s="7"/>
      <c r="BS139" s="7"/>
      <c r="BT139" s="7"/>
      <c r="BU139" s="7"/>
      <c r="BV139" s="7"/>
      <c r="BW139" s="7"/>
      <c r="BX139" s="7"/>
      <c r="BY139" s="7"/>
      <c r="BZ139" s="7"/>
      <c r="CA139" s="7"/>
      <c r="CB139" s="7"/>
      <c r="CC139" s="7"/>
      <c r="CD139" s="7"/>
      <c r="CE139" s="7"/>
      <c r="CF139" s="7"/>
      <c r="CG139" s="7"/>
      <c r="CH139" s="7"/>
      <c r="CI139" s="7"/>
      <c r="CJ139" s="7"/>
      <c r="CK139" s="7"/>
      <c r="CL139" s="7"/>
      <c r="CM139" s="7"/>
      <c r="CN139" s="7"/>
      <c r="CO139" s="7"/>
      <c r="CP139" s="7"/>
      <c r="CQ139" s="7"/>
      <c r="CR139" s="7"/>
      <c r="CS139" s="7"/>
      <c r="CT139" s="7"/>
      <c r="CU139" s="7"/>
      <c r="CV139" s="7"/>
      <c r="CW139" s="7"/>
      <c r="CX139" s="7"/>
      <c r="CY139" s="7"/>
      <c r="CZ139" s="7"/>
      <c r="DA139" s="7"/>
      <c r="DB139" s="7"/>
      <c r="DC139" s="7"/>
      <c r="DD139" s="7"/>
      <c r="DE139" s="7"/>
      <c r="DF139" s="7"/>
      <c r="DG139" s="7"/>
    </row>
    <row r="140" spans="62:111">
      <c r="BJ140" s="7"/>
      <c r="BK140" s="7"/>
      <c r="BL140" s="7"/>
      <c r="BM140" s="7"/>
      <c r="BN140" s="7"/>
      <c r="BO140" s="7"/>
      <c r="BP140" s="7"/>
      <c r="BQ140" s="7"/>
      <c r="BR140" s="7"/>
      <c r="BS140" s="7"/>
      <c r="BT140" s="7"/>
      <c r="BU140" s="7"/>
      <c r="BV140" s="7"/>
      <c r="BW140" s="7"/>
      <c r="BX140" s="7"/>
      <c r="BY140" s="7"/>
      <c r="BZ140" s="7"/>
      <c r="CA140" s="7"/>
      <c r="CB140" s="7"/>
      <c r="CC140" s="7"/>
      <c r="CD140" s="7"/>
      <c r="CE140" s="7"/>
      <c r="CF140" s="7"/>
      <c r="CG140" s="7"/>
      <c r="CH140" s="7"/>
      <c r="CI140" s="7"/>
      <c r="CJ140" s="7"/>
      <c r="CK140" s="7"/>
      <c r="CL140" s="7"/>
      <c r="CM140" s="7"/>
      <c r="CN140" s="7"/>
      <c r="CO140" s="7"/>
      <c r="CP140" s="7"/>
      <c r="CQ140" s="7"/>
      <c r="CR140" s="7"/>
      <c r="CS140" s="7"/>
      <c r="CT140" s="7"/>
      <c r="CU140" s="7"/>
      <c r="CV140" s="7"/>
      <c r="CW140" s="7"/>
      <c r="CX140" s="7"/>
      <c r="CY140" s="7"/>
      <c r="CZ140" s="7"/>
      <c r="DA140" s="7"/>
      <c r="DB140" s="7"/>
      <c r="DC140" s="7"/>
      <c r="DD140" s="7"/>
      <c r="DE140" s="7"/>
      <c r="DF140" s="7"/>
      <c r="DG140" s="7"/>
    </row>
    <row r="141" spans="62:111">
      <c r="BJ141" s="7"/>
      <c r="BK141" s="7"/>
      <c r="BL141" s="7"/>
      <c r="BM141" s="7"/>
      <c r="BN141" s="7"/>
      <c r="BO141" s="7"/>
      <c r="BP141" s="7"/>
      <c r="BQ141" s="7"/>
      <c r="BR141" s="7"/>
      <c r="BS141" s="7"/>
      <c r="BT141" s="7"/>
      <c r="BU141" s="7"/>
      <c r="BV141" s="7"/>
      <c r="BW141" s="7"/>
      <c r="BX141" s="7"/>
      <c r="BY141" s="7"/>
      <c r="BZ141" s="7"/>
      <c r="CA141" s="7"/>
      <c r="CB141" s="7"/>
      <c r="CC141" s="7"/>
      <c r="CD141" s="7"/>
      <c r="CE141" s="7"/>
      <c r="CF141" s="7"/>
      <c r="CG141" s="7"/>
      <c r="CH141" s="7"/>
      <c r="CI141" s="7"/>
      <c r="CJ141" s="7"/>
      <c r="CK141" s="7"/>
      <c r="CL141" s="7"/>
      <c r="CM141" s="7"/>
      <c r="CN141" s="7"/>
      <c r="CO141" s="7"/>
      <c r="CP141" s="7"/>
      <c r="CQ141" s="7"/>
      <c r="CR141" s="7"/>
      <c r="CS141" s="7"/>
      <c r="CT141" s="7"/>
      <c r="CU141" s="7"/>
      <c r="CV141" s="7"/>
      <c r="CW141" s="7"/>
      <c r="CX141" s="7"/>
      <c r="CY141" s="7"/>
      <c r="CZ141" s="7"/>
      <c r="DA141" s="7"/>
      <c r="DB141" s="7"/>
      <c r="DC141" s="7"/>
      <c r="DD141" s="7"/>
      <c r="DE141" s="7"/>
      <c r="DF141" s="7"/>
      <c r="DG141" s="7"/>
    </row>
    <row r="142" spans="62:111">
      <c r="BJ142" s="7"/>
      <c r="BK142" s="7"/>
      <c r="BL142" s="7"/>
      <c r="BM142" s="7"/>
      <c r="BN142" s="7"/>
      <c r="BO142" s="7"/>
      <c r="BP142" s="7"/>
      <c r="BQ142" s="7"/>
      <c r="BR142" s="7"/>
      <c r="BS142" s="7"/>
      <c r="BT142" s="7"/>
      <c r="BU142" s="7"/>
      <c r="BV142" s="7"/>
      <c r="BW142" s="7"/>
      <c r="BX142" s="7"/>
      <c r="BY142" s="7"/>
      <c r="BZ142" s="7"/>
      <c r="CA142" s="7"/>
      <c r="CB142" s="7"/>
      <c r="CC142" s="7"/>
      <c r="CD142" s="7"/>
      <c r="CE142" s="7"/>
      <c r="CF142" s="7"/>
      <c r="CG142" s="7"/>
      <c r="CH142" s="7"/>
      <c r="CI142" s="7"/>
      <c r="CJ142" s="7"/>
      <c r="CK142" s="7"/>
      <c r="CL142" s="7"/>
      <c r="CM142" s="7"/>
      <c r="CN142" s="7"/>
      <c r="CO142" s="7"/>
      <c r="CP142" s="7"/>
      <c r="CQ142" s="7"/>
      <c r="CR142" s="7"/>
      <c r="CS142" s="7"/>
      <c r="CT142" s="7"/>
      <c r="CU142" s="7"/>
      <c r="CV142" s="7"/>
      <c r="CW142" s="7"/>
      <c r="CX142" s="7"/>
      <c r="CY142" s="7"/>
      <c r="CZ142" s="7"/>
      <c r="DA142" s="7"/>
      <c r="DB142" s="7"/>
      <c r="DC142" s="7"/>
      <c r="DD142" s="7"/>
      <c r="DE142" s="7"/>
      <c r="DF142" s="7"/>
      <c r="DG142" s="7"/>
    </row>
    <row r="143" spans="62:111">
      <c r="BJ143" s="7"/>
      <c r="BK143" s="7"/>
      <c r="BL143" s="7"/>
      <c r="BM143" s="7"/>
      <c r="BN143" s="7"/>
      <c r="BO143" s="7"/>
      <c r="BP143" s="7"/>
      <c r="BQ143" s="7"/>
      <c r="BR143" s="7"/>
      <c r="BS143" s="7"/>
      <c r="BT143" s="7"/>
      <c r="BU143" s="7"/>
      <c r="BV143" s="7"/>
      <c r="BW143" s="7"/>
      <c r="BX143" s="7"/>
      <c r="BY143" s="7"/>
      <c r="BZ143" s="7"/>
      <c r="CA143" s="7"/>
      <c r="CB143" s="7"/>
      <c r="CC143" s="7"/>
      <c r="CD143" s="7"/>
      <c r="CE143" s="7"/>
      <c r="CF143" s="7"/>
      <c r="CG143" s="7"/>
      <c r="CH143" s="7"/>
      <c r="CI143" s="7"/>
      <c r="CJ143" s="7"/>
      <c r="CK143" s="7"/>
      <c r="CL143" s="7"/>
      <c r="CM143" s="7"/>
      <c r="CN143" s="7"/>
      <c r="CO143" s="7"/>
      <c r="CP143" s="7"/>
      <c r="CQ143" s="7"/>
      <c r="CR143" s="7"/>
      <c r="CS143" s="7"/>
      <c r="CT143" s="7"/>
      <c r="CU143" s="7"/>
      <c r="CV143" s="7"/>
      <c r="CW143" s="7"/>
      <c r="CX143" s="7"/>
      <c r="CY143" s="7"/>
      <c r="CZ143" s="7"/>
      <c r="DA143" s="7"/>
      <c r="DB143" s="7"/>
      <c r="DC143" s="7"/>
      <c r="DD143" s="7"/>
      <c r="DE143" s="7"/>
      <c r="DF143" s="7"/>
      <c r="DG143" s="7"/>
    </row>
    <row r="144" spans="62:111">
      <c r="BJ144" s="7"/>
      <c r="BK144" s="7"/>
      <c r="BL144" s="7"/>
      <c r="BM144" s="7"/>
      <c r="BN144" s="7"/>
      <c r="BO144" s="7"/>
      <c r="BP144" s="7"/>
      <c r="BQ144" s="7"/>
      <c r="BR144" s="7"/>
      <c r="BS144" s="7"/>
      <c r="BT144" s="7"/>
      <c r="BU144" s="7"/>
      <c r="BV144" s="7"/>
      <c r="BW144" s="7"/>
      <c r="BX144" s="7"/>
      <c r="BY144" s="7"/>
      <c r="BZ144" s="7"/>
      <c r="CA144" s="7"/>
      <c r="CB144" s="7"/>
      <c r="CC144" s="7"/>
      <c r="CD144" s="7"/>
      <c r="CE144" s="7"/>
      <c r="CF144" s="7"/>
      <c r="CG144" s="7"/>
      <c r="CH144" s="7"/>
      <c r="CI144" s="7"/>
      <c r="CJ144" s="7"/>
      <c r="CK144" s="7"/>
      <c r="CL144" s="7"/>
      <c r="CM144" s="7"/>
      <c r="CN144" s="7"/>
      <c r="CO144" s="7"/>
      <c r="CP144" s="7"/>
      <c r="CQ144" s="7"/>
      <c r="CR144" s="7"/>
      <c r="CS144" s="7"/>
      <c r="CT144" s="7"/>
      <c r="CU144" s="7"/>
      <c r="CV144" s="7"/>
      <c r="CW144" s="7"/>
      <c r="CX144" s="7"/>
      <c r="CY144" s="7"/>
      <c r="CZ144" s="7"/>
      <c r="DA144" s="7"/>
      <c r="DB144" s="7"/>
      <c r="DC144" s="7"/>
      <c r="DD144" s="7"/>
      <c r="DE144" s="7"/>
      <c r="DF144" s="7"/>
      <c r="DG144" s="7"/>
    </row>
    <row r="145" spans="62:111">
      <c r="BJ145" s="7"/>
      <c r="BK145" s="7"/>
      <c r="BL145" s="7"/>
      <c r="BM145" s="7"/>
      <c r="BN145" s="7"/>
      <c r="BO145" s="7"/>
      <c r="BP145" s="7"/>
      <c r="BQ145" s="7"/>
      <c r="BR145" s="7"/>
      <c r="BS145" s="7"/>
      <c r="BT145" s="7"/>
      <c r="BU145" s="7"/>
      <c r="BV145" s="7"/>
      <c r="BW145" s="7"/>
      <c r="BX145" s="7"/>
      <c r="BY145" s="7"/>
      <c r="BZ145" s="7"/>
      <c r="CA145" s="7"/>
      <c r="CB145" s="7"/>
      <c r="CC145" s="7"/>
      <c r="CD145" s="7"/>
      <c r="CE145" s="7"/>
      <c r="CF145" s="7"/>
      <c r="CG145" s="7"/>
      <c r="CH145" s="7"/>
      <c r="CI145" s="7"/>
      <c r="CJ145" s="7"/>
      <c r="CK145" s="7"/>
      <c r="CL145" s="7"/>
      <c r="CM145" s="7"/>
      <c r="CN145" s="7"/>
      <c r="CO145" s="7"/>
      <c r="CP145" s="7"/>
      <c r="CQ145" s="7"/>
      <c r="CR145" s="7"/>
      <c r="CS145" s="7"/>
      <c r="CT145" s="7"/>
      <c r="CU145" s="7"/>
      <c r="CV145" s="7"/>
      <c r="CW145" s="7"/>
      <c r="CX145" s="7"/>
      <c r="CY145" s="7"/>
      <c r="CZ145" s="7"/>
      <c r="DA145" s="7"/>
      <c r="DB145" s="7"/>
      <c r="DC145" s="7"/>
      <c r="DD145" s="7"/>
      <c r="DE145" s="7"/>
      <c r="DF145" s="7"/>
      <c r="DG145" s="7"/>
    </row>
    <row r="146" spans="62:111">
      <c r="BJ146" s="7"/>
      <c r="BK146" s="7"/>
      <c r="BL146" s="7"/>
      <c r="BM146" s="7"/>
      <c r="BN146" s="7"/>
      <c r="BO146" s="7"/>
      <c r="BP146" s="7"/>
      <c r="BQ146" s="7"/>
      <c r="BR146" s="7"/>
      <c r="BS146" s="7"/>
      <c r="BT146" s="7"/>
      <c r="BU146" s="7"/>
      <c r="BV146" s="7"/>
      <c r="BW146" s="7"/>
      <c r="BX146" s="7"/>
      <c r="BY146" s="7"/>
      <c r="BZ146" s="7"/>
      <c r="CA146" s="7"/>
      <c r="CB146" s="7"/>
      <c r="CC146" s="7"/>
      <c r="CD146" s="7"/>
      <c r="CE146" s="7"/>
      <c r="CF146" s="7"/>
      <c r="CG146" s="7"/>
      <c r="CH146" s="7"/>
      <c r="CI146" s="7"/>
      <c r="CJ146" s="7"/>
      <c r="CK146" s="7"/>
      <c r="CL146" s="7"/>
      <c r="CM146" s="7"/>
      <c r="CN146" s="7"/>
      <c r="CO146" s="7"/>
      <c r="CP146" s="7"/>
      <c r="CQ146" s="7"/>
      <c r="CR146" s="7"/>
      <c r="CS146" s="7"/>
      <c r="CT146" s="7"/>
      <c r="CU146" s="7"/>
      <c r="CV146" s="7"/>
      <c r="CW146" s="7"/>
      <c r="CX146" s="7"/>
      <c r="CY146" s="7"/>
      <c r="CZ146" s="7"/>
      <c r="DA146" s="7"/>
      <c r="DB146" s="7"/>
      <c r="DC146" s="7"/>
      <c r="DD146" s="7"/>
      <c r="DE146" s="7"/>
      <c r="DF146" s="7"/>
      <c r="DG146" s="7"/>
    </row>
    <row r="147" spans="62:111">
      <c r="BJ147" s="7"/>
      <c r="BK147" s="7"/>
      <c r="BL147" s="7"/>
      <c r="BM147" s="7"/>
      <c r="BN147" s="7"/>
      <c r="BO147" s="7"/>
      <c r="BP147" s="7"/>
      <c r="BQ147" s="7"/>
      <c r="BR147" s="7"/>
      <c r="BS147" s="7"/>
      <c r="BT147" s="7"/>
      <c r="BU147" s="7"/>
      <c r="BV147" s="7"/>
      <c r="BW147" s="7"/>
      <c r="BX147" s="7"/>
      <c r="BY147" s="7"/>
      <c r="BZ147" s="7"/>
      <c r="CA147" s="7"/>
      <c r="CB147" s="7"/>
      <c r="CC147" s="7"/>
      <c r="CD147" s="7"/>
      <c r="CE147" s="7"/>
      <c r="CF147" s="7"/>
      <c r="CG147" s="7"/>
      <c r="CH147" s="7"/>
      <c r="CI147" s="7"/>
      <c r="CJ147" s="7"/>
      <c r="CK147" s="7"/>
      <c r="CL147" s="7"/>
      <c r="CM147" s="7"/>
      <c r="CN147" s="7"/>
      <c r="CO147" s="7"/>
      <c r="CP147" s="7"/>
      <c r="CQ147" s="7"/>
      <c r="CR147" s="7"/>
      <c r="CS147" s="7"/>
      <c r="CT147" s="7"/>
      <c r="CU147" s="7"/>
      <c r="CV147" s="7"/>
      <c r="CW147" s="7"/>
      <c r="CX147" s="7"/>
      <c r="CY147" s="7"/>
      <c r="CZ147" s="7"/>
      <c r="DA147" s="7"/>
      <c r="DB147" s="7"/>
      <c r="DC147" s="7"/>
      <c r="DD147" s="7"/>
      <c r="DE147" s="7"/>
      <c r="DF147" s="7"/>
      <c r="DG147" s="7"/>
    </row>
    <row r="148" spans="62:111">
      <c r="BJ148" s="7"/>
      <c r="BK148" s="7"/>
      <c r="BL148" s="7"/>
      <c r="BM148" s="7"/>
      <c r="BN148" s="7"/>
      <c r="BO148" s="7"/>
      <c r="BP148" s="7"/>
      <c r="BQ148" s="7"/>
      <c r="BR148" s="7"/>
      <c r="BS148" s="7"/>
      <c r="BT148" s="7"/>
      <c r="BU148" s="7"/>
      <c r="BV148" s="7"/>
      <c r="BW148" s="7"/>
      <c r="BX148" s="7"/>
      <c r="BY148" s="7"/>
      <c r="BZ148" s="7"/>
      <c r="CA148" s="7"/>
      <c r="CB148" s="7"/>
      <c r="CC148" s="7"/>
      <c r="CD148" s="7"/>
      <c r="CE148" s="7"/>
      <c r="CF148" s="7"/>
      <c r="CG148" s="7"/>
      <c r="CH148" s="7"/>
      <c r="CI148" s="7"/>
      <c r="CJ148" s="7"/>
      <c r="CK148" s="7"/>
      <c r="CL148" s="7"/>
      <c r="CM148" s="7"/>
      <c r="CN148" s="7"/>
      <c r="CO148" s="7"/>
      <c r="CP148" s="7"/>
      <c r="CQ148" s="7"/>
      <c r="CR148" s="7"/>
      <c r="CS148" s="7"/>
      <c r="CT148" s="7"/>
      <c r="CU148" s="7"/>
      <c r="CV148" s="7"/>
      <c r="CW148" s="7"/>
      <c r="CX148" s="7"/>
      <c r="CY148" s="7"/>
      <c r="CZ148" s="7"/>
      <c r="DA148" s="7"/>
      <c r="DB148" s="7"/>
      <c r="DC148" s="7"/>
      <c r="DD148" s="7"/>
      <c r="DE148" s="7"/>
      <c r="DF148" s="7"/>
      <c r="DG148" s="7"/>
    </row>
    <row r="149" spans="62:111">
      <c r="BJ149" s="7"/>
      <c r="BK149" s="7"/>
      <c r="BL149" s="7"/>
      <c r="BM149" s="7"/>
      <c r="BN149" s="7"/>
      <c r="BO149" s="7"/>
      <c r="BP149" s="7"/>
      <c r="BQ149" s="7"/>
      <c r="BR149" s="7"/>
      <c r="BS149" s="7"/>
      <c r="BT149" s="7"/>
      <c r="BU149" s="7"/>
      <c r="BV149" s="7"/>
      <c r="BW149" s="7"/>
      <c r="BX149" s="7"/>
      <c r="BY149" s="7"/>
      <c r="BZ149" s="7"/>
      <c r="CA149" s="7"/>
      <c r="CB149" s="7"/>
      <c r="CC149" s="7"/>
      <c r="CD149" s="7"/>
      <c r="CE149" s="7"/>
      <c r="CF149" s="7"/>
      <c r="CG149" s="7"/>
      <c r="CH149" s="7"/>
      <c r="CI149" s="7"/>
      <c r="CJ149" s="7"/>
      <c r="CK149" s="7"/>
      <c r="CL149" s="7"/>
      <c r="CM149" s="7"/>
      <c r="CN149" s="7"/>
      <c r="CO149" s="7"/>
      <c r="CP149" s="7"/>
      <c r="CQ149" s="7"/>
      <c r="CR149" s="7"/>
      <c r="CS149" s="7"/>
      <c r="CT149" s="7"/>
      <c r="CU149" s="7"/>
      <c r="CV149" s="7"/>
      <c r="CW149" s="7"/>
      <c r="CX149" s="7"/>
      <c r="CY149" s="7"/>
      <c r="CZ149" s="7"/>
      <c r="DA149" s="7"/>
      <c r="DB149" s="7"/>
      <c r="DC149" s="7"/>
      <c r="DD149" s="7"/>
      <c r="DE149" s="7"/>
      <c r="DF149" s="7"/>
      <c r="DG149" s="7"/>
    </row>
    <row r="150" spans="62:111">
      <c r="BJ150" s="7"/>
      <c r="BK150" s="7"/>
      <c r="BL150" s="7"/>
      <c r="BM150" s="7"/>
      <c r="BN150" s="7"/>
      <c r="BO150" s="7"/>
      <c r="BP150" s="7"/>
      <c r="BQ150" s="7"/>
      <c r="BR150" s="7"/>
      <c r="BS150" s="7"/>
      <c r="BT150" s="7"/>
      <c r="BU150" s="7"/>
      <c r="BV150" s="7"/>
      <c r="BW150" s="7"/>
      <c r="BX150" s="7"/>
      <c r="BY150" s="7"/>
      <c r="BZ150" s="7"/>
      <c r="CA150" s="7"/>
      <c r="CB150" s="7"/>
      <c r="CC150" s="7"/>
      <c r="CD150" s="7"/>
      <c r="CE150" s="7"/>
      <c r="CF150" s="7"/>
      <c r="CG150" s="7"/>
      <c r="CH150" s="7"/>
      <c r="CI150" s="7"/>
      <c r="CJ150" s="7"/>
      <c r="CK150" s="7"/>
      <c r="CL150" s="7"/>
      <c r="CM150" s="7"/>
      <c r="CN150" s="7"/>
      <c r="CO150" s="7"/>
      <c r="CP150" s="7"/>
      <c r="CQ150" s="7"/>
      <c r="CR150" s="7"/>
      <c r="CS150" s="7"/>
      <c r="CT150" s="7"/>
      <c r="CU150" s="7"/>
      <c r="CV150" s="7"/>
      <c r="CW150" s="7"/>
      <c r="CX150" s="7"/>
      <c r="CY150" s="7"/>
      <c r="CZ150" s="7"/>
      <c r="DA150" s="7"/>
      <c r="DB150" s="7"/>
      <c r="DC150" s="7"/>
      <c r="DD150" s="7"/>
      <c r="DE150" s="7"/>
      <c r="DF150" s="7"/>
      <c r="DG150" s="7"/>
    </row>
    <row r="151" spans="62:111">
      <c r="BJ151" s="7"/>
      <c r="BK151" s="7"/>
      <c r="BL151" s="7"/>
      <c r="BM151" s="7"/>
      <c r="BN151" s="7"/>
      <c r="BO151" s="7"/>
      <c r="BP151" s="7"/>
      <c r="BQ151" s="7"/>
      <c r="BR151" s="7"/>
      <c r="BS151" s="7"/>
      <c r="BT151" s="7"/>
      <c r="BU151" s="7"/>
      <c r="BV151" s="7"/>
      <c r="BW151" s="7"/>
      <c r="BX151" s="7"/>
      <c r="BY151" s="7"/>
      <c r="BZ151" s="7"/>
      <c r="CA151" s="7"/>
      <c r="CB151" s="7"/>
      <c r="CC151" s="7"/>
      <c r="CD151" s="7"/>
      <c r="CE151" s="7"/>
      <c r="CF151" s="7"/>
      <c r="CG151" s="7"/>
      <c r="CH151" s="7"/>
      <c r="CI151" s="7"/>
      <c r="CJ151" s="7"/>
      <c r="CK151" s="7"/>
      <c r="CL151" s="7"/>
      <c r="CM151" s="7"/>
      <c r="CN151" s="7"/>
      <c r="CO151" s="7"/>
      <c r="CP151" s="7"/>
      <c r="CQ151" s="7"/>
      <c r="CR151" s="7"/>
      <c r="CS151" s="7"/>
      <c r="CT151" s="7"/>
      <c r="CU151" s="7"/>
      <c r="CV151" s="7"/>
      <c r="CW151" s="7"/>
      <c r="CX151" s="7"/>
      <c r="CY151" s="7"/>
      <c r="CZ151" s="7"/>
      <c r="DA151" s="7"/>
      <c r="DB151" s="7"/>
      <c r="DC151" s="7"/>
      <c r="DD151" s="7"/>
      <c r="DE151" s="7"/>
      <c r="DF151" s="7"/>
      <c r="DG151" s="7"/>
    </row>
    <row r="152" spans="62:111">
      <c r="BJ152" s="7"/>
      <c r="BK152" s="7"/>
      <c r="BL152" s="7"/>
      <c r="BM152" s="7"/>
      <c r="BN152" s="7"/>
      <c r="BO152" s="7"/>
      <c r="BP152" s="7"/>
      <c r="BQ152" s="7"/>
      <c r="BR152" s="7"/>
      <c r="BS152" s="7"/>
      <c r="BT152" s="7"/>
      <c r="BU152" s="7"/>
      <c r="BV152" s="7"/>
      <c r="BW152" s="7"/>
      <c r="BX152" s="7"/>
      <c r="BY152" s="7"/>
      <c r="BZ152" s="7"/>
      <c r="CA152" s="7"/>
      <c r="CB152" s="7"/>
      <c r="CC152" s="7"/>
      <c r="CD152" s="7"/>
      <c r="CE152" s="7"/>
      <c r="CF152" s="7"/>
      <c r="CG152" s="7"/>
      <c r="CH152" s="7"/>
      <c r="CI152" s="7"/>
      <c r="CJ152" s="7"/>
      <c r="CK152" s="7"/>
      <c r="CL152" s="7"/>
      <c r="CM152" s="7"/>
      <c r="CN152" s="7"/>
      <c r="CO152" s="7"/>
      <c r="CP152" s="7"/>
      <c r="CQ152" s="7"/>
      <c r="CR152" s="7"/>
      <c r="CS152" s="7"/>
      <c r="CT152" s="7"/>
      <c r="CU152" s="7"/>
      <c r="CV152" s="7"/>
      <c r="CW152" s="7"/>
      <c r="CX152" s="7"/>
      <c r="CY152" s="7"/>
      <c r="CZ152" s="7"/>
      <c r="DA152" s="7"/>
      <c r="DB152" s="7"/>
      <c r="DC152" s="7"/>
      <c r="DD152" s="7"/>
      <c r="DE152" s="7"/>
      <c r="DF152" s="7"/>
      <c r="DG152" s="7"/>
    </row>
    <row r="153" spans="62:111">
      <c r="BJ153" s="7"/>
      <c r="BK153" s="7"/>
      <c r="BL153" s="7"/>
      <c r="BM153" s="7"/>
      <c r="BN153" s="7"/>
      <c r="BO153" s="7"/>
      <c r="BP153" s="7"/>
      <c r="BQ153" s="7"/>
      <c r="BR153" s="7"/>
      <c r="BS153" s="7"/>
      <c r="BT153" s="7"/>
      <c r="BU153" s="7"/>
      <c r="BV153" s="7"/>
      <c r="BW153" s="7"/>
      <c r="BX153" s="7"/>
      <c r="BY153" s="7"/>
      <c r="BZ153" s="7"/>
      <c r="CA153" s="7"/>
      <c r="CB153" s="7"/>
      <c r="CC153" s="7"/>
      <c r="CD153" s="7"/>
      <c r="CE153" s="7"/>
      <c r="CF153" s="7"/>
      <c r="CG153" s="7"/>
      <c r="CH153" s="7"/>
      <c r="CI153" s="7"/>
      <c r="CJ153" s="7"/>
      <c r="CK153" s="7"/>
      <c r="CL153" s="7"/>
      <c r="CM153" s="7"/>
      <c r="CN153" s="7"/>
      <c r="CO153" s="7"/>
      <c r="CP153" s="7"/>
      <c r="CQ153" s="7"/>
      <c r="CR153" s="7"/>
      <c r="CS153" s="7"/>
      <c r="CT153" s="7"/>
      <c r="CU153" s="7"/>
      <c r="CV153" s="7"/>
      <c r="CW153" s="7"/>
      <c r="CX153" s="7"/>
      <c r="CY153" s="7"/>
      <c r="CZ153" s="7"/>
      <c r="DA153" s="7"/>
      <c r="DB153" s="7"/>
      <c r="DC153" s="7"/>
      <c r="DD153" s="7"/>
      <c r="DE153" s="7"/>
      <c r="DF153" s="7"/>
      <c r="DG153" s="7"/>
    </row>
    <row r="154" spans="62:111">
      <c r="BJ154" s="7"/>
      <c r="BK154" s="7"/>
      <c r="BL154" s="7"/>
      <c r="BM154" s="7"/>
      <c r="BN154" s="7"/>
      <c r="BO154" s="7"/>
      <c r="BP154" s="7"/>
      <c r="BQ154" s="7"/>
      <c r="BR154" s="7"/>
      <c r="BS154" s="7"/>
      <c r="BT154" s="7"/>
      <c r="BU154" s="7"/>
      <c r="BV154" s="7"/>
      <c r="BW154" s="7"/>
      <c r="BX154" s="7"/>
      <c r="BY154" s="7"/>
      <c r="BZ154" s="7"/>
      <c r="CA154" s="7"/>
      <c r="CB154" s="7"/>
      <c r="CC154" s="7"/>
      <c r="CD154" s="7"/>
      <c r="CE154" s="7"/>
      <c r="CF154" s="7"/>
      <c r="CG154" s="7"/>
      <c r="CH154" s="7"/>
      <c r="CI154" s="7"/>
      <c r="CJ154" s="7"/>
      <c r="CK154" s="7"/>
      <c r="CL154" s="7"/>
      <c r="CM154" s="7"/>
      <c r="CN154" s="7"/>
      <c r="CO154" s="7"/>
      <c r="CP154" s="7"/>
      <c r="CQ154" s="7"/>
      <c r="CR154" s="7"/>
      <c r="CS154" s="7"/>
      <c r="CT154" s="7"/>
      <c r="CU154" s="7"/>
      <c r="CV154" s="7"/>
      <c r="CW154" s="7"/>
      <c r="CX154" s="7"/>
      <c r="CY154" s="7"/>
      <c r="CZ154" s="7"/>
      <c r="DA154" s="7"/>
      <c r="DB154" s="7"/>
      <c r="DC154" s="7"/>
      <c r="DD154" s="7"/>
      <c r="DE154" s="7"/>
      <c r="DF154" s="7"/>
      <c r="DG154" s="7"/>
    </row>
    <row r="155" spans="62:111">
      <c r="BJ155" s="7"/>
      <c r="BK155" s="7"/>
      <c r="BL155" s="7"/>
      <c r="BM155" s="7"/>
      <c r="BN155" s="7"/>
      <c r="BO155" s="7"/>
      <c r="BP155" s="7"/>
      <c r="BQ155" s="7"/>
      <c r="BR155" s="7"/>
      <c r="BS155" s="7"/>
      <c r="BT155" s="7"/>
      <c r="BU155" s="7"/>
      <c r="BV155" s="7"/>
      <c r="BW155" s="7"/>
      <c r="BX155" s="7"/>
      <c r="BY155" s="7"/>
      <c r="BZ155" s="7"/>
      <c r="CA155" s="7"/>
      <c r="CB155" s="7"/>
      <c r="CC155" s="7"/>
      <c r="CD155" s="7"/>
      <c r="CE155" s="7"/>
      <c r="CF155" s="7"/>
      <c r="CG155" s="7"/>
      <c r="CH155" s="7"/>
      <c r="CI155" s="7"/>
      <c r="CJ155" s="7"/>
      <c r="CK155" s="7"/>
      <c r="CL155" s="7"/>
      <c r="CM155" s="7"/>
      <c r="CN155" s="7"/>
      <c r="CO155" s="7"/>
      <c r="CP155" s="7"/>
      <c r="CQ155" s="7"/>
      <c r="CR155" s="7"/>
      <c r="CS155" s="7"/>
      <c r="CT155" s="7"/>
      <c r="CU155" s="7"/>
      <c r="CV155" s="7"/>
      <c r="CW155" s="7"/>
      <c r="CX155" s="7"/>
      <c r="CY155" s="7"/>
      <c r="CZ155" s="7"/>
      <c r="DA155" s="7"/>
      <c r="DB155" s="7"/>
      <c r="DC155" s="7"/>
      <c r="DD155" s="7"/>
      <c r="DE155" s="7"/>
      <c r="DF155" s="7"/>
      <c r="DG155" s="7"/>
    </row>
    <row r="156" spans="62:111">
      <c r="BJ156" s="7"/>
      <c r="BK156" s="7"/>
      <c r="BL156" s="7"/>
      <c r="BM156" s="7"/>
      <c r="BN156" s="7"/>
      <c r="BO156" s="7"/>
      <c r="BP156" s="7"/>
      <c r="BQ156" s="7"/>
      <c r="BR156" s="7"/>
      <c r="BS156" s="7"/>
      <c r="BT156" s="7"/>
      <c r="BU156" s="7"/>
      <c r="BV156" s="7"/>
      <c r="BW156" s="7"/>
      <c r="BX156" s="7"/>
      <c r="BY156" s="7"/>
      <c r="BZ156" s="7"/>
      <c r="CA156" s="7"/>
      <c r="CB156" s="7"/>
      <c r="CC156" s="7"/>
      <c r="CD156" s="7"/>
      <c r="CE156" s="7"/>
      <c r="CF156" s="7"/>
      <c r="CG156" s="7"/>
      <c r="CH156" s="7"/>
      <c r="CI156" s="7"/>
      <c r="CJ156" s="7"/>
      <c r="CK156" s="7"/>
      <c r="CL156" s="7"/>
      <c r="CM156" s="7"/>
      <c r="CN156" s="7"/>
      <c r="CO156" s="7"/>
      <c r="CP156" s="7"/>
      <c r="CQ156" s="7"/>
      <c r="CR156" s="7"/>
      <c r="CS156" s="7"/>
      <c r="CT156" s="7"/>
      <c r="CU156" s="7"/>
      <c r="CV156" s="7"/>
      <c r="CW156" s="7"/>
      <c r="CX156" s="7"/>
      <c r="CY156" s="7"/>
      <c r="CZ156" s="7"/>
      <c r="DA156" s="7"/>
      <c r="DB156" s="7"/>
      <c r="DC156" s="7"/>
      <c r="DD156" s="7"/>
      <c r="DE156" s="7"/>
      <c r="DF156" s="7"/>
      <c r="DG156" s="7"/>
    </row>
    <row r="157" spans="62:111">
      <c r="BJ157" s="7"/>
      <c r="BK157" s="7"/>
      <c r="BL157" s="7"/>
      <c r="BM157" s="7"/>
      <c r="BN157" s="7"/>
      <c r="BO157" s="7"/>
      <c r="BP157" s="7"/>
      <c r="BQ157" s="7"/>
      <c r="BR157" s="7"/>
      <c r="BS157" s="7"/>
      <c r="BT157" s="7"/>
      <c r="BU157" s="7"/>
      <c r="BV157" s="7"/>
      <c r="BW157" s="7"/>
      <c r="BX157" s="7"/>
      <c r="BY157" s="7"/>
      <c r="BZ157" s="7"/>
      <c r="CA157" s="7"/>
      <c r="CB157" s="7"/>
      <c r="CC157" s="7"/>
      <c r="CD157" s="7"/>
      <c r="CE157" s="7"/>
      <c r="CF157" s="7"/>
      <c r="CG157" s="7"/>
      <c r="CH157" s="7"/>
      <c r="CI157" s="7"/>
      <c r="CJ157" s="7"/>
      <c r="CK157" s="7"/>
      <c r="CL157" s="7"/>
      <c r="CM157" s="7"/>
      <c r="CN157" s="7"/>
      <c r="CO157" s="7"/>
      <c r="CP157" s="7"/>
      <c r="CQ157" s="7"/>
      <c r="CR157" s="7"/>
      <c r="CS157" s="7"/>
      <c r="CT157" s="7"/>
      <c r="CU157" s="7"/>
      <c r="CV157" s="7"/>
      <c r="CW157" s="7"/>
      <c r="CX157" s="7"/>
      <c r="CY157" s="7"/>
      <c r="CZ157" s="7"/>
      <c r="DA157" s="7"/>
      <c r="DB157" s="7"/>
      <c r="DC157" s="7"/>
      <c r="DD157" s="7"/>
      <c r="DE157" s="7"/>
      <c r="DF157" s="7"/>
      <c r="DG157" s="7"/>
    </row>
    <row r="158" spans="62:111">
      <c r="BJ158" s="7"/>
      <c r="BK158" s="7"/>
      <c r="BL158" s="7"/>
      <c r="BM158" s="7"/>
      <c r="BN158" s="7"/>
      <c r="BO158" s="7"/>
      <c r="BP158" s="7"/>
      <c r="BQ158" s="7"/>
      <c r="BR158" s="7"/>
      <c r="BS158" s="7"/>
      <c r="BT158" s="7"/>
      <c r="BU158" s="7"/>
      <c r="BV158" s="7"/>
      <c r="BW158" s="7"/>
      <c r="BX158" s="7"/>
      <c r="BY158" s="7"/>
      <c r="BZ158" s="7"/>
      <c r="CA158" s="7"/>
      <c r="CB158" s="7"/>
      <c r="CC158" s="7"/>
      <c r="CD158" s="7"/>
      <c r="CE158" s="7"/>
      <c r="CF158" s="7"/>
      <c r="CG158" s="7"/>
      <c r="CH158" s="7"/>
      <c r="CI158" s="7"/>
      <c r="CJ158" s="7"/>
      <c r="CK158" s="7"/>
      <c r="CL158" s="7"/>
      <c r="CM158" s="7"/>
      <c r="CN158" s="7"/>
      <c r="CO158" s="7"/>
      <c r="CP158" s="7"/>
      <c r="CQ158" s="7"/>
      <c r="CR158" s="7"/>
      <c r="CS158" s="7"/>
      <c r="CT158" s="7"/>
      <c r="CU158" s="7"/>
      <c r="CV158" s="7"/>
      <c r="CW158" s="7"/>
      <c r="CX158" s="7"/>
      <c r="CY158" s="7"/>
      <c r="CZ158" s="7"/>
      <c r="DA158" s="7"/>
      <c r="DB158" s="7"/>
      <c r="DC158" s="7"/>
      <c r="DD158" s="7"/>
      <c r="DE158" s="7"/>
      <c r="DF158" s="7"/>
      <c r="DG158" s="7"/>
    </row>
    <row r="159" spans="62:111">
      <c r="BJ159" s="7"/>
      <c r="BK159" s="7"/>
      <c r="BL159" s="7"/>
      <c r="BM159" s="7"/>
      <c r="BN159" s="7"/>
      <c r="BO159" s="7"/>
      <c r="BP159" s="7"/>
      <c r="BQ159" s="7"/>
      <c r="BR159" s="7"/>
      <c r="BS159" s="7"/>
      <c r="BT159" s="7"/>
      <c r="BU159" s="7"/>
      <c r="BV159" s="7"/>
      <c r="BW159" s="7"/>
      <c r="BX159" s="7"/>
      <c r="BY159" s="7"/>
      <c r="BZ159" s="7"/>
      <c r="CA159" s="7"/>
      <c r="CB159" s="7"/>
      <c r="CC159" s="7"/>
      <c r="CD159" s="7"/>
      <c r="CE159" s="7"/>
      <c r="CF159" s="7"/>
      <c r="CG159" s="7"/>
      <c r="CH159" s="7"/>
      <c r="CI159" s="7"/>
      <c r="CJ159" s="7"/>
      <c r="CK159" s="7"/>
      <c r="CL159" s="7"/>
      <c r="CM159" s="7"/>
      <c r="CN159" s="7"/>
      <c r="CO159" s="7"/>
      <c r="CP159" s="7"/>
      <c r="CQ159" s="7"/>
      <c r="CR159" s="7"/>
      <c r="CS159" s="7"/>
      <c r="CT159" s="7"/>
      <c r="CU159" s="7"/>
      <c r="CV159" s="7"/>
      <c r="CW159" s="7"/>
      <c r="CX159" s="7"/>
      <c r="CY159" s="7"/>
      <c r="CZ159" s="7"/>
      <c r="DA159" s="7"/>
      <c r="DB159" s="7"/>
      <c r="DC159" s="7"/>
      <c r="DD159" s="7"/>
      <c r="DE159" s="7"/>
      <c r="DF159" s="7"/>
      <c r="DG159" s="7"/>
    </row>
    <row r="160" spans="62:111">
      <c r="BJ160" s="7"/>
      <c r="BK160" s="7"/>
      <c r="BL160" s="7"/>
      <c r="BM160" s="7"/>
      <c r="BN160" s="7"/>
      <c r="BO160" s="7"/>
      <c r="BP160" s="7"/>
      <c r="BQ160" s="7"/>
      <c r="BR160" s="7"/>
      <c r="BS160" s="7"/>
      <c r="BT160" s="7"/>
      <c r="BU160" s="7"/>
      <c r="BV160" s="7"/>
      <c r="BW160" s="7"/>
      <c r="BX160" s="7"/>
      <c r="BY160" s="7"/>
      <c r="BZ160" s="7"/>
      <c r="CA160" s="7"/>
      <c r="CB160" s="7"/>
      <c r="CC160" s="7"/>
      <c r="CD160" s="7"/>
      <c r="CE160" s="7"/>
      <c r="CF160" s="7"/>
      <c r="CG160" s="7"/>
      <c r="CH160" s="7"/>
      <c r="CI160" s="7"/>
      <c r="CJ160" s="7"/>
      <c r="CK160" s="7"/>
      <c r="CL160" s="7"/>
      <c r="CM160" s="7"/>
      <c r="CN160" s="7"/>
      <c r="CO160" s="7"/>
      <c r="CP160" s="7"/>
      <c r="CQ160" s="7"/>
      <c r="CR160" s="7"/>
      <c r="CS160" s="7"/>
      <c r="CT160" s="7"/>
      <c r="CU160" s="7"/>
      <c r="CV160" s="7"/>
      <c r="CW160" s="7"/>
      <c r="CX160" s="7"/>
      <c r="CY160" s="7"/>
      <c r="CZ160" s="7"/>
      <c r="DA160" s="7"/>
      <c r="DB160" s="7"/>
      <c r="DC160" s="7"/>
      <c r="DD160" s="7"/>
      <c r="DE160" s="7"/>
      <c r="DF160" s="7"/>
      <c r="DG160" s="7"/>
    </row>
    <row r="161" spans="62:111">
      <c r="BJ161" s="7"/>
      <c r="BK161" s="7"/>
      <c r="BL161" s="7"/>
      <c r="BM161" s="7"/>
      <c r="BN161" s="7"/>
      <c r="BO161" s="7"/>
      <c r="BP161" s="7"/>
      <c r="BQ161" s="7"/>
      <c r="BR161" s="7"/>
      <c r="BS161" s="7"/>
      <c r="BT161" s="7"/>
      <c r="BU161" s="7"/>
      <c r="BV161" s="7"/>
      <c r="BW161" s="7"/>
      <c r="BX161" s="7"/>
      <c r="BY161" s="7"/>
      <c r="BZ161" s="7"/>
      <c r="CA161" s="7"/>
      <c r="CB161" s="7"/>
      <c r="CC161" s="7"/>
      <c r="CD161" s="7"/>
      <c r="CE161" s="7"/>
      <c r="CF161" s="7"/>
      <c r="CG161" s="7"/>
      <c r="CH161" s="7"/>
      <c r="CI161" s="7"/>
      <c r="CJ161" s="7"/>
      <c r="CK161" s="7"/>
      <c r="CL161" s="7"/>
      <c r="CM161" s="7"/>
      <c r="CN161" s="7"/>
      <c r="CO161" s="7"/>
      <c r="CP161" s="7"/>
      <c r="CQ161" s="7"/>
      <c r="CR161" s="7"/>
      <c r="CS161" s="7"/>
      <c r="CT161" s="7"/>
      <c r="CU161" s="7"/>
      <c r="CV161" s="7"/>
      <c r="CW161" s="7"/>
      <c r="CX161" s="7"/>
      <c r="CY161" s="7"/>
      <c r="CZ161" s="7"/>
      <c r="DA161" s="7"/>
      <c r="DB161" s="7"/>
      <c r="DC161" s="7"/>
      <c r="DD161" s="7"/>
      <c r="DE161" s="7"/>
      <c r="DF161" s="7"/>
      <c r="DG161" s="7"/>
    </row>
    <row r="162" spans="62:111">
      <c r="BJ162" s="7"/>
      <c r="BK162" s="7"/>
      <c r="BL162" s="7"/>
      <c r="BM162" s="7"/>
      <c r="BN162" s="7"/>
      <c r="BO162" s="7"/>
      <c r="BP162" s="7"/>
      <c r="BQ162" s="7"/>
      <c r="BR162" s="7"/>
      <c r="BS162" s="7"/>
      <c r="BT162" s="7"/>
      <c r="BU162" s="7"/>
      <c r="BV162" s="7"/>
      <c r="BW162" s="7"/>
      <c r="BX162" s="7"/>
      <c r="BY162" s="7"/>
      <c r="BZ162" s="7"/>
      <c r="CA162" s="7"/>
      <c r="CB162" s="7"/>
      <c r="CC162" s="7"/>
      <c r="CD162" s="7"/>
      <c r="CE162" s="7"/>
      <c r="CF162" s="7"/>
      <c r="CG162" s="7"/>
      <c r="CH162" s="7"/>
      <c r="CI162" s="7"/>
      <c r="CJ162" s="7"/>
      <c r="CK162" s="7"/>
      <c r="CL162" s="7"/>
      <c r="CM162" s="7"/>
      <c r="CN162" s="7"/>
      <c r="CO162" s="7"/>
      <c r="CP162" s="7"/>
      <c r="CQ162" s="7"/>
      <c r="CR162" s="7"/>
      <c r="CS162" s="7"/>
      <c r="CT162" s="7"/>
      <c r="CU162" s="7"/>
      <c r="CV162" s="7"/>
      <c r="CW162" s="7"/>
      <c r="CX162" s="7"/>
      <c r="CY162" s="7"/>
      <c r="CZ162" s="7"/>
      <c r="DA162" s="7"/>
      <c r="DB162" s="7"/>
      <c r="DC162" s="7"/>
      <c r="DD162" s="7"/>
      <c r="DE162" s="7"/>
      <c r="DF162" s="7"/>
      <c r="DG162" s="7"/>
    </row>
    <row r="163" spans="62:111">
      <c r="BJ163" s="7"/>
      <c r="BK163" s="7"/>
      <c r="BL163" s="7"/>
      <c r="BM163" s="7"/>
      <c r="BN163" s="7"/>
      <c r="BO163" s="7"/>
      <c r="BP163" s="7"/>
      <c r="BQ163" s="7"/>
      <c r="BR163" s="7"/>
      <c r="BS163" s="7"/>
      <c r="BT163" s="7"/>
      <c r="BU163" s="7"/>
      <c r="BV163" s="7"/>
      <c r="BW163" s="7"/>
      <c r="BX163" s="7"/>
      <c r="BY163" s="7"/>
      <c r="BZ163" s="7"/>
      <c r="CA163" s="7"/>
      <c r="CB163" s="7"/>
      <c r="CC163" s="7"/>
      <c r="CD163" s="7"/>
      <c r="CE163" s="7"/>
      <c r="CF163" s="7"/>
      <c r="CG163" s="7"/>
      <c r="CH163" s="7"/>
      <c r="CI163" s="7"/>
      <c r="CJ163" s="7"/>
      <c r="CK163" s="7"/>
      <c r="CL163" s="7"/>
      <c r="CM163" s="7"/>
      <c r="CN163" s="7"/>
      <c r="CO163" s="7"/>
      <c r="CP163" s="7"/>
      <c r="CQ163" s="7"/>
      <c r="CR163" s="7"/>
      <c r="CS163" s="7"/>
      <c r="CT163" s="7"/>
      <c r="CU163" s="7"/>
      <c r="CV163" s="7"/>
      <c r="CW163" s="7"/>
      <c r="CX163" s="7"/>
      <c r="CY163" s="7"/>
      <c r="CZ163" s="7"/>
      <c r="DA163" s="7"/>
      <c r="DB163" s="7"/>
      <c r="DC163" s="7"/>
      <c r="DD163" s="7"/>
      <c r="DE163" s="7"/>
      <c r="DF163" s="7"/>
      <c r="DG163" s="7"/>
    </row>
    <row r="164" spans="62:111">
      <c r="BJ164" s="7"/>
      <c r="BK164" s="7"/>
      <c r="BL164" s="7"/>
      <c r="BM164" s="7"/>
      <c r="BN164" s="7"/>
      <c r="BO164" s="7"/>
      <c r="BP164" s="7"/>
      <c r="BQ164" s="7"/>
      <c r="BR164" s="7"/>
      <c r="BS164" s="7"/>
      <c r="BT164" s="7"/>
      <c r="BU164" s="7"/>
      <c r="BV164" s="7"/>
      <c r="BW164" s="7"/>
      <c r="BX164" s="7"/>
      <c r="BY164" s="7"/>
      <c r="BZ164" s="7"/>
      <c r="CA164" s="7"/>
      <c r="CB164" s="7"/>
      <c r="CC164" s="7"/>
      <c r="CD164" s="7"/>
      <c r="CE164" s="7"/>
      <c r="CF164" s="7"/>
      <c r="CG164" s="7"/>
      <c r="CH164" s="7"/>
      <c r="CI164" s="7"/>
      <c r="CJ164" s="7"/>
      <c r="CK164" s="7"/>
      <c r="CL164" s="7"/>
      <c r="CM164" s="7"/>
      <c r="CN164" s="7"/>
      <c r="CO164" s="7"/>
      <c r="CP164" s="7"/>
      <c r="CQ164" s="7"/>
      <c r="CR164" s="7"/>
      <c r="CS164" s="7"/>
      <c r="CT164" s="7"/>
      <c r="CU164" s="7"/>
      <c r="CV164" s="7"/>
      <c r="CW164" s="7"/>
      <c r="CX164" s="7"/>
      <c r="CY164" s="7"/>
      <c r="CZ164" s="7"/>
      <c r="DA164" s="7"/>
      <c r="DB164" s="7"/>
      <c r="DC164" s="7"/>
      <c r="DD164" s="7"/>
      <c r="DE164" s="7"/>
      <c r="DF164" s="7"/>
      <c r="DG164" s="7"/>
    </row>
    <row r="165" spans="62:111">
      <c r="BJ165" s="7"/>
      <c r="BK165" s="7"/>
      <c r="BL165" s="7"/>
      <c r="BM165" s="7"/>
      <c r="BN165" s="7"/>
      <c r="BO165" s="7"/>
      <c r="BP165" s="7"/>
      <c r="BQ165" s="7"/>
      <c r="BR165" s="7"/>
      <c r="BS165" s="7"/>
      <c r="BT165" s="7"/>
      <c r="BU165" s="7"/>
      <c r="BV165" s="7"/>
      <c r="BW165" s="7"/>
      <c r="BX165" s="7"/>
      <c r="BY165" s="7"/>
      <c r="BZ165" s="7"/>
      <c r="CA165" s="7"/>
      <c r="CB165" s="7"/>
      <c r="CC165" s="7"/>
      <c r="CD165" s="7"/>
      <c r="CE165" s="7"/>
      <c r="CF165" s="7"/>
      <c r="CG165" s="7"/>
      <c r="CH165" s="7"/>
      <c r="CI165" s="7"/>
      <c r="CJ165" s="7"/>
      <c r="CK165" s="7"/>
      <c r="CL165" s="7"/>
      <c r="CM165" s="7"/>
      <c r="CN165" s="7"/>
      <c r="CO165" s="7"/>
      <c r="CP165" s="7"/>
      <c r="CQ165" s="7"/>
      <c r="CR165" s="7"/>
      <c r="CS165" s="7"/>
      <c r="CT165" s="7"/>
      <c r="CU165" s="7"/>
      <c r="CV165" s="7"/>
      <c r="CW165" s="7"/>
      <c r="CX165" s="7"/>
      <c r="CY165" s="7"/>
      <c r="CZ165" s="7"/>
      <c r="DA165" s="7"/>
      <c r="DB165" s="7"/>
      <c r="DC165" s="7"/>
      <c r="DD165" s="7"/>
      <c r="DE165" s="7"/>
      <c r="DF165" s="7"/>
      <c r="DG165" s="7"/>
    </row>
    <row r="166" spans="62:111">
      <c r="BJ166" s="7"/>
      <c r="BK166" s="7"/>
      <c r="BL166" s="7"/>
      <c r="BM166" s="7"/>
      <c r="BN166" s="7"/>
      <c r="BO166" s="7"/>
      <c r="BP166" s="7"/>
      <c r="BQ166" s="7"/>
      <c r="BR166" s="7"/>
      <c r="BS166" s="7"/>
      <c r="BT166" s="7"/>
      <c r="BU166" s="7"/>
      <c r="BV166" s="7"/>
      <c r="BW166" s="7"/>
      <c r="BX166" s="7"/>
      <c r="BY166" s="7"/>
      <c r="BZ166" s="7"/>
      <c r="CA166" s="7"/>
      <c r="CB166" s="7"/>
      <c r="CC166" s="7"/>
      <c r="CD166" s="7"/>
      <c r="CE166" s="7"/>
      <c r="CF166" s="7"/>
      <c r="CG166" s="7"/>
      <c r="CH166" s="7"/>
      <c r="CI166" s="7"/>
      <c r="CJ166" s="7"/>
      <c r="CK166" s="7"/>
      <c r="CL166" s="7"/>
      <c r="CM166" s="7"/>
      <c r="CN166" s="7"/>
      <c r="CO166" s="7"/>
      <c r="CP166" s="7"/>
      <c r="CQ166" s="7"/>
      <c r="CR166" s="7"/>
      <c r="CS166" s="7"/>
      <c r="CT166" s="7"/>
      <c r="CU166" s="7"/>
      <c r="CV166" s="7"/>
      <c r="CW166" s="7"/>
      <c r="CX166" s="7"/>
      <c r="CY166" s="7"/>
      <c r="CZ166" s="7"/>
      <c r="DA166" s="7"/>
      <c r="DB166" s="7"/>
      <c r="DC166" s="7"/>
      <c r="DD166" s="7"/>
      <c r="DE166" s="7"/>
      <c r="DF166" s="7"/>
      <c r="DG166" s="7"/>
    </row>
    <row r="167" spans="62:111">
      <c r="BJ167" s="7"/>
      <c r="BK167" s="7"/>
      <c r="BL167" s="7"/>
      <c r="BM167" s="7"/>
      <c r="BN167" s="7"/>
      <c r="BO167" s="7"/>
      <c r="BP167" s="7"/>
      <c r="BQ167" s="7"/>
      <c r="BR167" s="7"/>
      <c r="BS167" s="7"/>
      <c r="BT167" s="7"/>
      <c r="BU167" s="7"/>
      <c r="BV167" s="7"/>
      <c r="BW167" s="7"/>
      <c r="BX167" s="7"/>
      <c r="BY167" s="7"/>
      <c r="BZ167" s="7"/>
      <c r="CA167" s="7"/>
      <c r="CB167" s="7"/>
      <c r="CC167" s="7"/>
      <c r="CD167" s="7"/>
      <c r="CE167" s="7"/>
      <c r="CF167" s="7"/>
      <c r="CG167" s="7"/>
      <c r="CH167" s="7"/>
      <c r="CI167" s="7"/>
      <c r="CJ167" s="7"/>
      <c r="CK167" s="7"/>
      <c r="CL167" s="7"/>
      <c r="CM167" s="7"/>
      <c r="CN167" s="7"/>
      <c r="CO167" s="7"/>
      <c r="CP167" s="7"/>
      <c r="CQ167" s="7"/>
      <c r="CR167" s="7"/>
      <c r="CS167" s="7"/>
      <c r="CT167" s="7"/>
      <c r="CU167" s="7"/>
      <c r="CV167" s="7"/>
      <c r="CW167" s="7"/>
      <c r="CX167" s="7"/>
      <c r="CY167" s="7"/>
      <c r="CZ167" s="7"/>
      <c r="DA167" s="7"/>
      <c r="DB167" s="7"/>
      <c r="DC167" s="7"/>
      <c r="DD167" s="7"/>
      <c r="DE167" s="7"/>
      <c r="DF167" s="7"/>
      <c r="DG167" s="7"/>
    </row>
  </sheetData>
  <mergeCells count="1">
    <mergeCell ref="A1:C1"/>
  </mergeCells>
  <pageMargins left="0.7" right="0.7" top="0.75" bottom="0.75" header="0.3" footer="0.3"/>
  <pageSetup paperSize="9" orientation="portrait" horizontalDpi="300" verticalDpi="300"/>
  <drawing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9</vt:i4>
      </vt:variant>
      <vt:variant>
        <vt:lpstr>Intervalos nomeados</vt:lpstr>
      </vt:variant>
      <vt:variant>
        <vt:i4>15</vt:i4>
      </vt:variant>
    </vt:vector>
  </HeadingPairs>
  <TitlesOfParts>
    <vt:vector size="24" baseType="lpstr">
      <vt:lpstr>Dados_Pesquisa Primaria</vt:lpstr>
      <vt:lpstr>Introdução</vt:lpstr>
      <vt:lpstr>Premissas</vt:lpstr>
      <vt:lpstr>Receita</vt:lpstr>
      <vt:lpstr>Investimentos_infra</vt:lpstr>
      <vt:lpstr>Despesas</vt:lpstr>
      <vt:lpstr>Custos</vt:lpstr>
      <vt:lpstr>Funcionários</vt:lpstr>
      <vt:lpstr>Resultados</vt:lpstr>
      <vt:lpstr>Company</vt:lpstr>
      <vt:lpstr>csll</vt:lpstr>
      <vt:lpstr>currency</vt:lpstr>
      <vt:lpstr>end</vt:lpstr>
      <vt:lpstr>Introdução!imp_fat</vt:lpstr>
      <vt:lpstr>Receita!imp_fat</vt:lpstr>
      <vt:lpstr>imp_fat</vt:lpstr>
      <vt:lpstr>ir</vt:lpstr>
      <vt:lpstr>ir_csll</vt:lpstr>
      <vt:lpstr>Introdução!ISS</vt:lpstr>
      <vt:lpstr>Receita!ISS</vt:lpstr>
      <vt:lpstr>ISS</vt:lpstr>
      <vt:lpstr>reajuste_sal</vt:lpstr>
      <vt:lpstr>start</vt:lpstr>
      <vt:lpstr>vagas</vt:lpstr>
    </vt:vector>
  </TitlesOfParts>
  <Company>JD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PN Extreme Indoor</dc:title>
  <dc:creator>Alex Alencar</dc:creator>
  <cp:lastModifiedBy>jd</cp:lastModifiedBy>
  <cp:lastPrinted>2010-02-08T16:53:00Z</cp:lastPrinted>
  <dcterms:created xsi:type="dcterms:W3CDTF">2008-01-22T14:21:52Z</dcterms:created>
  <dcterms:modified xsi:type="dcterms:W3CDTF">2015-07-15T17:40:49Z</dcterms:modified>
</cp:coreProperties>
</file>