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d\Documents\JD\livros\PN com canvas\material-siteJD\planilhas\Versao final sitejd-jul15\"/>
    </mc:Choice>
  </mc:AlternateContent>
  <bookViews>
    <workbookView xWindow="0" yWindow="0" windowWidth="25596" windowHeight="14880" tabRatio="801" firstSheet="1" activeTab="1"/>
  </bookViews>
  <sheets>
    <sheet name="Dados_Pesquisa Primaria" sheetId="17" state="hidden" r:id="rId1"/>
    <sheet name="Introdução" sheetId="18" r:id="rId2"/>
    <sheet name="Premissas" sheetId="1" r:id="rId3"/>
    <sheet name="Receita" sheetId="19" r:id="rId4"/>
    <sheet name="Investimentos_infra" sheetId="8" r:id="rId5"/>
    <sheet name="Despesas" sheetId="9" r:id="rId6"/>
    <sheet name="Custos" sheetId="6" r:id="rId7"/>
    <sheet name="Funcionários" sheetId="5" r:id="rId8"/>
    <sheet name="Resultados" sheetId="15" r:id="rId9"/>
  </sheets>
  <definedNames>
    <definedName name="Aluguel_condomínio_e_IPTU_imóvel" localSheetId="1">Premissas!#REF!</definedName>
    <definedName name="Aluguel_condomínio_e_IPTU_imóvel" localSheetId="3">Premissas!#REF!</definedName>
    <definedName name="Aluguel_condomínio_e_IPTU_imóvel">Premissas!#REF!</definedName>
    <definedName name="assinatura" localSheetId="1">Premissas!#REF!</definedName>
    <definedName name="assinatura" localSheetId="3">Premissas!#REF!</definedName>
    <definedName name="assinatura">Premissas!#REF!</definedName>
    <definedName name="Benefícios_Funcionários_Assistência_Médica" localSheetId="1">Premissas!#REF!</definedName>
    <definedName name="Benefícios_Funcionários_Assistência_Médica" localSheetId="3">Premissas!#REF!</definedName>
    <definedName name="Benefícios_Funcionários_Assistência_Médica">Premissas!#REF!</definedName>
    <definedName name="Benefícios_Funcionários_VISA_VALE" localSheetId="1">Premissas!#REF!</definedName>
    <definedName name="Benefícios_Funcionários_VISA_VALE" localSheetId="3">Premissas!#REF!</definedName>
    <definedName name="Benefícios_Funcionários_VISA_VALE">Premissas!#REF!</definedName>
    <definedName name="Cancelamento_da_transferência_de_proprietário" localSheetId="1">Premissas!#REF!</definedName>
    <definedName name="Cancelamento_da_transferência_de_proprietário" localSheetId="3">Premissas!#REF!</definedName>
    <definedName name="Cancelamento_da_transferência_de_proprietário">Premissas!#REF!</definedName>
    <definedName name="Cancelamento_do_Gravame" localSheetId="1">Premissas!#REF!</definedName>
    <definedName name="Cancelamento_do_Gravame" localSheetId="3">Premissas!#REF!</definedName>
    <definedName name="Cancelamento_do_Gravame">Premissas!#REF!</definedName>
    <definedName name="Company">Premissas!$B$7</definedName>
    <definedName name="Comunicação_de_venda_arrendamento_mercantil" localSheetId="1">Premissas!#REF!</definedName>
    <definedName name="Comunicação_de_venda_arrendamento_mercantil" localSheetId="3">Premissas!#REF!</definedName>
    <definedName name="Comunicação_de_venda_arrendamento_mercantil">Premissas!#REF!</definedName>
    <definedName name="Consulta_a_base_de_dados__Estadual_e_Federal" localSheetId="1">Premissas!#REF!</definedName>
    <definedName name="Consulta_a_base_de_dados__Estadual_e_Federal" localSheetId="3">Premissas!#REF!</definedName>
    <definedName name="Consulta_a_base_de_dados__Estadual_e_Federal">Premissas!#REF!</definedName>
    <definedName name="Consulta_de_histórico_do_veículo" localSheetId="1">Premissas!#REF!</definedName>
    <definedName name="Consulta_de_histórico_do_veículo" localSheetId="3">Premissas!#REF!</definedName>
    <definedName name="Consulta_de_histórico_do_veículo">Premissas!#REF!</definedName>
    <definedName name="csll">Premissas!$B$19</definedName>
    <definedName name="currency" localSheetId="1">Premissas!#REF!</definedName>
    <definedName name="currency" localSheetId="3">Premissas!#REF!</definedName>
    <definedName name="currency">Premissas!$B$10</definedName>
    <definedName name="Custo_Mensal_Hospedagem_dedicada" localSheetId="1">Premissas!#REF!</definedName>
    <definedName name="Custo_Mensal_Hospedagem_dedicada" localSheetId="3">Premissas!#REF!</definedName>
    <definedName name="Custo_Mensal_Hospedagem_dedicada">Premissas!#REF!</definedName>
    <definedName name="Custo_Mensal_Telefonia_e_Internet" localSheetId="1">Premissas!#REF!</definedName>
    <definedName name="Custo_Mensal_Telefonia_e_Internet" localSheetId="3">Premissas!#REF!</definedName>
    <definedName name="Custo_Mensal_Telefonia_e_Internet">Premissas!#REF!</definedName>
    <definedName name="Custo_Sistema_Cancel_Transf_Proprietário" localSheetId="1">Premissas!#REF!</definedName>
    <definedName name="Custo_Sistema_Cancel_Transf_Proprietário" localSheetId="3">Premissas!#REF!</definedName>
    <definedName name="Custo_Sistema_Cancel_Transf_Proprietário">Premissas!#REF!</definedName>
    <definedName name="Custo_Sistema_Cancelamento_Gravame" localSheetId="1">Premissas!#REF!</definedName>
    <definedName name="Custo_Sistema_Cancelamento_Gravame" localSheetId="3">Premissas!#REF!</definedName>
    <definedName name="Custo_Sistema_Cancelamento_Gravame">Premissas!#REF!</definedName>
    <definedName name="Custo_Sistema_Comunicação_de_venda_arrendamento_mercantil" localSheetId="1">Premissas!#REF!</definedName>
    <definedName name="Custo_Sistema_Comunicação_de_venda_arrendamento_mercantil" localSheetId="3">Premissas!#REF!</definedName>
    <definedName name="Custo_Sistema_Comunicação_de_venda_arrendamento_mercantil">Premissas!#REF!</definedName>
    <definedName name="Custo_Sistema_Consulta_Base_Dados" localSheetId="1">Premissas!#REF!</definedName>
    <definedName name="Custo_Sistema_Consulta_Base_Dados" localSheetId="3">Premissas!#REF!</definedName>
    <definedName name="Custo_Sistema_Consulta_Base_Dados">Premissas!#REF!</definedName>
    <definedName name="Custo_Sistema_Consulta_Histórico" localSheetId="1">Premissas!#REF!</definedName>
    <definedName name="Custo_Sistema_Consulta_Histórico" localSheetId="3">Premissas!#REF!</definedName>
    <definedName name="Custo_Sistema_Consulta_Histórico">Premissas!#REF!</definedName>
    <definedName name="Custo_Sistema_Quitação_Baixa_Gravame" localSheetId="1">Premissas!#REF!</definedName>
    <definedName name="Custo_Sistema_Quitação_Baixa_Gravame" localSheetId="3">Premissas!#REF!</definedName>
    <definedName name="Custo_Sistema_Quitação_Baixa_Gravame">Premissas!#REF!</definedName>
    <definedName name="Custo_Sistema_Registro_Contrato_Alienação_Fiduciária" localSheetId="1">Premissas!#REF!</definedName>
    <definedName name="Custo_Sistema_Registro_Contrato_Alienação_Fiduciária" localSheetId="3">Premissas!#REF!</definedName>
    <definedName name="Custo_Sistema_Registro_Contrato_Alienação_Fiduciária">Premissas!#REF!</definedName>
    <definedName name="Custo_Sistema_Registro_Gravame" localSheetId="1">Premissas!#REF!</definedName>
    <definedName name="Custo_Sistema_Registro_Gravame" localSheetId="3">Premissas!#REF!</definedName>
    <definedName name="Custo_Sistema_Registro_Gravame">Premissas!#REF!</definedName>
    <definedName name="Custo_Sistema_Transferência" localSheetId="1">Premissas!#REF!</definedName>
    <definedName name="Custo_Sistema_Transferência" localSheetId="3">Premissas!#REF!</definedName>
    <definedName name="Custo_Sistema_Transferência">Premissas!#REF!</definedName>
    <definedName name="Demanda_Acre" localSheetId="1">Premissas!#REF!</definedName>
    <definedName name="Demanda_Acre" localSheetId="3">Premissas!#REF!</definedName>
    <definedName name="Demanda_Acre">Premissas!#REF!</definedName>
    <definedName name="Demanda_Alagoas" localSheetId="1">Premissas!#REF!</definedName>
    <definedName name="Demanda_Alagoas" localSheetId="3">Premissas!#REF!</definedName>
    <definedName name="Demanda_Alagoas">Premissas!#REF!</definedName>
    <definedName name="Demanda_Amapá" localSheetId="1">Premissas!#REF!</definedName>
    <definedName name="Demanda_Amapá" localSheetId="3">Premissas!#REF!</definedName>
    <definedName name="Demanda_Amapá">Premissas!#REF!</definedName>
    <definedName name="Demanda_Amazonas" localSheetId="1">Premissas!#REF!</definedName>
    <definedName name="Demanda_Amazonas" localSheetId="3">Premissas!#REF!</definedName>
    <definedName name="Demanda_Amazonas">Premissas!#REF!</definedName>
    <definedName name="Demanda_Bahia" localSheetId="1">Premissas!#REF!</definedName>
    <definedName name="Demanda_Bahia" localSheetId="3">Premissas!#REF!</definedName>
    <definedName name="Demanda_Bahia">Premissas!#REF!</definedName>
    <definedName name="Demanda_Ceará" localSheetId="1">Premissas!#REF!</definedName>
    <definedName name="Demanda_Ceará" localSheetId="3">Premissas!#REF!</definedName>
    <definedName name="Demanda_Ceará">Premissas!#REF!</definedName>
    <definedName name="Demanda_Distrito_Federal" localSheetId="1">Premissas!#REF!</definedName>
    <definedName name="Demanda_Distrito_Federal" localSheetId="3">Premissas!#REF!</definedName>
    <definedName name="Demanda_Distrito_Federal">Premissas!#REF!</definedName>
    <definedName name="Demanda_Espírito_Santo" localSheetId="1">Premissas!#REF!</definedName>
    <definedName name="Demanda_Espírito_Santo" localSheetId="3">Premissas!#REF!</definedName>
    <definedName name="Demanda_Espírito_Santo">Premissas!#REF!</definedName>
    <definedName name="Demanda_Goiás" localSheetId="1">Premissas!#REF!</definedName>
    <definedName name="Demanda_Goiás" localSheetId="3">Premissas!#REF!</definedName>
    <definedName name="Demanda_Goiás">Premissas!#REF!</definedName>
    <definedName name="Demanda_Maranhão" localSheetId="1">Premissas!#REF!</definedName>
    <definedName name="Demanda_Maranhão" localSheetId="3">Premissas!#REF!</definedName>
    <definedName name="Demanda_Maranhão">Premissas!#REF!</definedName>
    <definedName name="Demanda_Mato_Grosso" localSheetId="1">Premissas!#REF!</definedName>
    <definedName name="Demanda_Mato_Grosso" localSheetId="3">Premissas!#REF!</definedName>
    <definedName name="Demanda_Mato_Grosso">Premissas!#REF!</definedName>
    <definedName name="Demanda_Mato_Grosso_do_Sul" localSheetId="1">Premissas!#REF!</definedName>
    <definedName name="Demanda_Mato_Grosso_do_Sul" localSheetId="3">Premissas!#REF!</definedName>
    <definedName name="Demanda_Mato_Grosso_do_Sul">Premissas!#REF!</definedName>
    <definedName name="Demanda_Minas_Gerais" localSheetId="1">Premissas!#REF!</definedName>
    <definedName name="Demanda_Minas_Gerais" localSheetId="3">Premissas!#REF!</definedName>
    <definedName name="Demanda_Minas_Gerais">Premissas!#REF!</definedName>
    <definedName name="Demanda_Pará" localSheetId="1">Premissas!#REF!</definedName>
    <definedName name="Demanda_Pará" localSheetId="3">Premissas!#REF!</definedName>
    <definedName name="Demanda_Pará">Premissas!#REF!</definedName>
    <definedName name="Demanda_Paraíba" localSheetId="1">Premissas!#REF!</definedName>
    <definedName name="Demanda_Paraíba" localSheetId="3">Premissas!#REF!</definedName>
    <definedName name="Demanda_Paraíba">Premissas!#REF!</definedName>
    <definedName name="Demanda_Paraná" localSheetId="1">Premissas!#REF!</definedName>
    <definedName name="Demanda_Paraná" localSheetId="3">Premissas!#REF!</definedName>
    <definedName name="Demanda_Paraná">Premissas!#REF!</definedName>
    <definedName name="Demanda_Pernambuco" localSheetId="1">Premissas!#REF!</definedName>
    <definedName name="Demanda_Pernambuco" localSheetId="3">Premissas!#REF!</definedName>
    <definedName name="Demanda_Pernambuco">Premissas!#REF!</definedName>
    <definedName name="Demanda_Piauí" localSheetId="1">Premissas!#REF!</definedName>
    <definedName name="Demanda_Piauí" localSheetId="3">Premissas!#REF!</definedName>
    <definedName name="Demanda_Piauí">Premissas!#REF!</definedName>
    <definedName name="Demanda_Rio_de_Janeiro" localSheetId="1">Premissas!#REF!</definedName>
    <definedName name="Demanda_Rio_de_Janeiro" localSheetId="3">Premissas!#REF!</definedName>
    <definedName name="Demanda_Rio_de_Janeiro">Premissas!#REF!</definedName>
    <definedName name="Demanda_Rio_Grande_do_Norte" localSheetId="1">Premissas!#REF!</definedName>
    <definedName name="Demanda_Rio_Grande_do_Norte" localSheetId="3">Premissas!#REF!</definedName>
    <definedName name="Demanda_Rio_Grande_do_Norte">Premissas!#REF!</definedName>
    <definedName name="Demanda_Rio_Grande_do_Sul" localSheetId="1">Premissas!#REF!</definedName>
    <definedName name="Demanda_Rio_Grande_do_Sul" localSheetId="3">Premissas!#REF!</definedName>
    <definedName name="Demanda_Rio_Grande_do_Sul">Premissas!#REF!</definedName>
    <definedName name="Demanda_Rondônia" localSheetId="1">Premissas!#REF!</definedName>
    <definedName name="Demanda_Rondônia" localSheetId="3">Premissas!#REF!</definedName>
    <definedName name="Demanda_Rondônia">Premissas!#REF!</definedName>
    <definedName name="Demanda_Roraima" localSheetId="1">Premissas!#REF!</definedName>
    <definedName name="Demanda_Roraima" localSheetId="3">Premissas!#REF!</definedName>
    <definedName name="Demanda_Roraima">Premissas!#REF!</definedName>
    <definedName name="Demanda_Santa_Catarina" localSheetId="1">Premissas!#REF!</definedName>
    <definedName name="Demanda_Santa_Catarina" localSheetId="3">Premissas!#REF!</definedName>
    <definedName name="Demanda_Santa_Catarina">Premissas!#REF!</definedName>
    <definedName name="Demanda_São_Paulo" localSheetId="1">Premissas!#REF!</definedName>
    <definedName name="Demanda_São_Paulo" localSheetId="3">Premissas!#REF!</definedName>
    <definedName name="Demanda_São_Paulo">Premissas!#REF!</definedName>
    <definedName name="Demanda_Sergipe" localSheetId="1">Premissas!#REF!</definedName>
    <definedName name="Demanda_Sergipe" localSheetId="3">Premissas!#REF!</definedName>
    <definedName name="Demanda_Sergipe">Premissas!#REF!</definedName>
    <definedName name="Demanda_Tocantins" localSheetId="1">Premissas!#REF!</definedName>
    <definedName name="Demanda_Tocantins" localSheetId="3">Premissas!#REF!</definedName>
    <definedName name="Demanda_Tocantins">Premissas!#REF!</definedName>
    <definedName name="Desconto_em_relação_ao_concorrente" localSheetId="1">Premissas!#REF!</definedName>
    <definedName name="Desconto_em_relação_ao_concorrente" localSheetId="3">Premissas!#REF!</definedName>
    <definedName name="Desconto_em_relação_ao_concorrente">Premissas!#REF!</definedName>
    <definedName name="Desenvolvimento_Novos_Produtos_Porcentual_do_faturamento" localSheetId="1">Premissas!#REF!</definedName>
    <definedName name="Desenvolvimento_Novos_Produtos_Porcentual_do_faturamento" localSheetId="3">Premissas!#REF!</definedName>
    <definedName name="Desenvolvimento_Novos_Produtos_Porcentual_do_faturamento">Premissas!#REF!</definedName>
    <definedName name="Desp_MKT_Divulgação" localSheetId="1">Premissas!#REF!</definedName>
    <definedName name="Desp_MKT_Divulgação" localSheetId="3">Premissas!#REF!</definedName>
    <definedName name="Desp_MKT_Divulgação">Premissas!#REF!</definedName>
    <definedName name="Desp_MKT_Relacionamento" localSheetId="1">Premissas!#REF!</definedName>
    <definedName name="Desp_MKT_Relacionamento" localSheetId="3">Premissas!#REF!</definedName>
    <definedName name="Desp_MKT_Relacionamento">Premissas!#REF!</definedName>
    <definedName name="Desp_MKT_Viagens" localSheetId="1">Premissas!#REF!</definedName>
    <definedName name="Desp_MKT_Viagens" localSheetId="3">Premissas!#REF!</definedName>
    <definedName name="Desp_MKT_Viagens">Premissas!#REF!</definedName>
    <definedName name="Desp_Novo_Escritório_Comercial_Aluguel_condomínio_e_IPTU_imóvel" localSheetId="1">Premissas!#REF!</definedName>
    <definedName name="Desp_Novo_Escritório_Comercial_Aluguel_condomínio_e_IPTU_imóvel" localSheetId="3">Premissas!#REF!</definedName>
    <definedName name="Desp_Novo_Escritório_Comercial_Aluguel_condomínio_e_IPTU_imóvel">Premissas!#REF!</definedName>
    <definedName name="Desp_Novo_Escritório_Comercial_Infra_estrutura_geral" localSheetId="1">Premissas!#REF!</definedName>
    <definedName name="Desp_Novo_Escritório_Comercial_Infra_estrutura_geral" localSheetId="3">Premissas!#REF!</definedName>
    <definedName name="Desp_Novo_Escritório_Comercial_Infra_estrutura_geral">Premissas!#REF!</definedName>
    <definedName name="Desp_Novo_Escritório_Comercial_Telefonia" localSheetId="1">Premissas!#REF!</definedName>
    <definedName name="Desp_Novo_Escritório_Comercial_Telefonia" localSheetId="3">Premissas!#REF!</definedName>
    <definedName name="Desp_Novo_Escritório_Comercial_Telefonia">Premissas!#REF!</definedName>
    <definedName name="Despesa_Mensal_Aluguel__condomínio_e_IPTU_imóvel" localSheetId="1">Premissas!#REF!</definedName>
    <definedName name="Despesa_Mensal_Aluguel__condomínio_e_IPTU_imóvel" localSheetId="3">Premissas!#REF!</definedName>
    <definedName name="Despesa_Mensal_Aluguel__condomínio_e_IPTU_imóvel">Premissas!#REF!</definedName>
    <definedName name="Despesa_Mensal_Assessoria_jurídica" localSheetId="1">Premissas!#REF!</definedName>
    <definedName name="Despesa_Mensal_Assessoria_jurídica" localSheetId="3">Premissas!#REF!</definedName>
    <definedName name="Despesa_Mensal_Assessoria_jurídica">Premissas!#REF!</definedName>
    <definedName name="Despesa_Mensal_Contador" localSheetId="1">Premissas!#REF!</definedName>
    <definedName name="Despesa_Mensal_Contador" localSheetId="3">Premissas!#REF!</definedName>
    <definedName name="Despesa_Mensal_Contador">Premissas!#REF!</definedName>
    <definedName name="Despesa_Mensal_Despesas_Bancárias" localSheetId="1">Premissas!#REF!</definedName>
    <definedName name="Despesa_Mensal_Despesas_Bancárias" localSheetId="3">Premissas!#REF!</definedName>
    <definedName name="Despesa_Mensal_Despesas_Bancárias">Premissas!#REF!</definedName>
    <definedName name="Despesa_Mensal_Energia_Elétrica" localSheetId="1">Premissas!#REF!</definedName>
    <definedName name="Despesa_Mensal_Energia_Elétrica" localSheetId="3">Premissas!#REF!</definedName>
    <definedName name="Despesa_Mensal_Energia_Elétrica">Premissas!#REF!</definedName>
    <definedName name="Despesa_Mensal_Limpeza_e_copa_terceirizado" localSheetId="1">Premissas!#REF!</definedName>
    <definedName name="Despesa_Mensal_Limpeza_e_copa_terceirizado" localSheetId="3">Premissas!#REF!</definedName>
    <definedName name="Despesa_Mensal_Limpeza_e_copa_terceirizado">Premissas!#REF!</definedName>
    <definedName name="Despesa_Mensal_Material_Escritório" localSheetId="1">Premissas!#REF!</definedName>
    <definedName name="Despesa_Mensal_Material_Escritório" localSheetId="3">Premissas!#REF!</definedName>
    <definedName name="Despesa_Mensal_Material_Escritório">Premissas!#REF!</definedName>
    <definedName name="Despesa_Mensal_Material_Informática" localSheetId="1">Premissas!#REF!</definedName>
    <definedName name="Despesa_Mensal_Material_Informática" localSheetId="3">Premissas!#REF!</definedName>
    <definedName name="Despesa_Mensal_Material_Informática">Premissas!#REF!</definedName>
    <definedName name="Despesa_Mensal_Outros" localSheetId="1">Premissas!#REF!</definedName>
    <definedName name="Despesa_Mensal_Outros" localSheetId="3">Premissas!#REF!</definedName>
    <definedName name="Despesa_Mensal_Outros">Premissas!#REF!</definedName>
    <definedName name="Despesa_Mensal_Treinamento" localSheetId="1">Premissas!#REF!</definedName>
    <definedName name="Despesa_Mensal_Treinamento" localSheetId="3">Premissas!#REF!</definedName>
    <definedName name="Despesa_Mensal_Treinamento">Premissas!#REF!</definedName>
    <definedName name="emailmkt" localSheetId="1">Premissas!#REF!</definedName>
    <definedName name="emailmkt" localSheetId="3">Premissas!#REF!</definedName>
    <definedName name="emailmkt">Premissas!#REF!</definedName>
    <definedName name="emp" localSheetId="1">Premissas!#REF!</definedName>
    <definedName name="emp" localSheetId="3">Premissas!#REF!</definedName>
    <definedName name="emp">Premissas!#REF!</definedName>
    <definedName name="Encargos_sobre_Salários_dos_Estagiários" localSheetId="1">Premissas!#REF!</definedName>
    <definedName name="Encargos_sobre_Salários_dos_Estagiários" localSheetId="3">Premissas!#REF!</definedName>
    <definedName name="Encargos_sobre_Salários_dos_Estagiários">Premissas!#REF!</definedName>
    <definedName name="Encargos_sobre_Salários_dos_Funcionários" localSheetId="1">Premissas!#REF!</definedName>
    <definedName name="Encargos_sobre_Salários_dos_Funcionários" localSheetId="3">Premissas!#REF!</definedName>
    <definedName name="Encargos_sobre_Salários_dos_Funcionários">Premissas!#REF!</definedName>
    <definedName name="Encargos_sobre_Salários_dos_Sócios" localSheetId="1">Premissas!#REF!</definedName>
    <definedName name="Encargos_sobre_Salários_dos_Sócios" localSheetId="3">Premissas!#REF!</definedName>
    <definedName name="Encargos_sobre_Salários_dos_Sócios">Premissas!#REF!</definedName>
    <definedName name="end">Premissas!$B$9</definedName>
    <definedName name="Energia_Elétrica" localSheetId="1">Premissas!#REF!</definedName>
    <definedName name="Energia_Elétrica" localSheetId="3">Premissas!#REF!</definedName>
    <definedName name="Energia_Elétrica">Premissas!#REF!</definedName>
    <definedName name="imp_fat" localSheetId="1">Premissas!$C$16</definedName>
    <definedName name="imp_fat" localSheetId="3">Premissas!$C$16</definedName>
    <definedName name="imp_fat">Premissas!$B$17</definedName>
    <definedName name="Impostos_CSLL" localSheetId="1">Premissas!#REF!</definedName>
    <definedName name="Impostos_CSLL" localSheetId="3">Premissas!#REF!</definedName>
    <definedName name="Impostos_CSLL">Premissas!#REF!</definedName>
    <definedName name="Impostos_Impostos_sobre_receita_bruta_pis_iss_cofins" localSheetId="1">Premissas!#REF!</definedName>
    <definedName name="Impostos_Impostos_sobre_receita_bruta_pis_iss_cofins" localSheetId="3">Premissas!#REF!</definedName>
    <definedName name="Impostos_Impostos_sobre_receita_bruta_pis_iss_cofins">Premissas!#REF!</definedName>
    <definedName name="Impostos_IR" localSheetId="1">Premissas!#REF!</definedName>
    <definedName name="Impostos_IR" localSheetId="3">Premissas!#REF!</definedName>
    <definedName name="Impostos_IR">Premissas!#REF!</definedName>
    <definedName name="Invest_Pré_Oper_Infra_Estrutura" localSheetId="1">Premissas!#REF!</definedName>
    <definedName name="Invest_Pré_Oper_Infra_Estrutura" localSheetId="3">Premissas!#REF!</definedName>
    <definedName name="Invest_Pré_Oper_Infra_Estrutura">Premissas!#REF!</definedName>
    <definedName name="Invest_Pré_Operacional_Infra_Estrutura" localSheetId="1">Premissas!#REF!</definedName>
    <definedName name="Invest_Pré_Operacional_Infra_Estrutura" localSheetId="3">Premissas!#REF!</definedName>
    <definedName name="Invest_Pré_Operacional_Infra_Estrutura">Premissas!#REF!</definedName>
    <definedName name="Invest_Pré_Operacional_Outros" localSheetId="1">Premissas!#REF!</definedName>
    <definedName name="Invest_Pré_Operacional_Outros" localSheetId="3">Premissas!#REF!</definedName>
    <definedName name="Invest_Pré_Operacional_Outros">Premissas!#REF!</definedName>
    <definedName name="ir">Premissas!$B$18</definedName>
    <definedName name="ir_csll">Premissas!$B$19</definedName>
    <definedName name="ISS" localSheetId="1">Premissas!$C$14</definedName>
    <definedName name="ISS" localSheetId="3">Premissas!$C$14</definedName>
    <definedName name="ISS">Premissas!$B$15</definedName>
    <definedName name="Material_de_Escritório" localSheetId="1">Premissas!#REF!</definedName>
    <definedName name="Material_de_Escritório" localSheetId="3">Premissas!#REF!</definedName>
    <definedName name="Material_de_Escritório">Premissas!#REF!</definedName>
    <definedName name="Material_de_Informática" localSheetId="1">Premissas!#REF!</definedName>
    <definedName name="Material_de_Informática" localSheetId="3">Premissas!#REF!</definedName>
    <definedName name="Material_de_Informática">Premissas!#REF!</definedName>
    <definedName name="Quitação_e_ou_baixa_de_Gravame" localSheetId="1">Premissas!#REF!</definedName>
    <definedName name="Quitação_e_ou_baixa_de_Gravame" localSheetId="3">Premissas!#REF!</definedName>
    <definedName name="Quitação_e_ou_baixa_de_Gravame">Premissas!#REF!</definedName>
    <definedName name="reajuste" localSheetId="1">Premissas!#REF!</definedName>
    <definedName name="reajuste" localSheetId="3">Premissas!#REF!</definedName>
    <definedName name="reajuste">Premissas!#REF!</definedName>
    <definedName name="reajuste_sal">Premissas!$B$15</definedName>
    <definedName name="rec_bov" localSheetId="1">Premissas!#REF!</definedName>
    <definedName name="rec_bov" localSheetId="3">Premissas!#REF!</definedName>
    <definedName name="rec_bov">Premissas!#REF!</definedName>
    <definedName name="rec_bov2" localSheetId="1">Premissas!#REF!</definedName>
    <definedName name="rec_bov2" localSheetId="3">Premissas!#REF!</definedName>
    <definedName name="rec_bov2">Premissas!#REF!</definedName>
    <definedName name="rec_ovi" localSheetId="1">Premissas!#REF!</definedName>
    <definedName name="rec_ovi" localSheetId="3">Premissas!#REF!</definedName>
    <definedName name="rec_ovi">Premissas!#REF!</definedName>
    <definedName name="Registro_de_Gravame" localSheetId="1">Premissas!#REF!</definedName>
    <definedName name="Registro_de_Gravame" localSheetId="3">Premissas!#REF!</definedName>
    <definedName name="Registro_de_Gravame">Premissas!#REF!</definedName>
    <definedName name="Registro_do_Contrato_de_alienação_fiduciária" localSheetId="1">Premissas!#REF!</definedName>
    <definedName name="Registro_do_Contrato_de_alienação_fiduciária" localSheetId="3">Premissas!#REF!</definedName>
    <definedName name="Registro_do_Contrato_de_alienação_fiduciária">Premissas!#REF!</definedName>
    <definedName name="roy_bov" localSheetId="1">Premissas!#REF!</definedName>
    <definedName name="roy_bov" localSheetId="3">Premissas!#REF!</definedName>
    <definedName name="roy_bov">Premissas!#REF!</definedName>
    <definedName name="roy_bov2" localSheetId="1">Premissas!#REF!</definedName>
    <definedName name="roy_bov2" localSheetId="3">Premissas!#REF!</definedName>
    <definedName name="roy_bov2">Premissas!#REF!</definedName>
    <definedName name="roy_ovi" localSheetId="1">Premissas!#REF!</definedName>
    <definedName name="roy_ovi" localSheetId="3">Premissas!#REF!</definedName>
    <definedName name="roy_ovi">Premissas!#REF!</definedName>
    <definedName name="start">Premissas!$B$8</definedName>
    <definedName name="Transferência_de_propriedade" localSheetId="1">Premissas!#REF!</definedName>
    <definedName name="Transferência_de_propriedade" localSheetId="3">Premissas!#REF!</definedName>
    <definedName name="Transferência_de_propriedade">Premissas!#REF!</definedName>
    <definedName name="vagas">Premissas!$C$11</definedName>
    <definedName name="Valores_FENASEG_Cancelamento_Gravame" localSheetId="1">Premissas!#REF!</definedName>
    <definedName name="Valores_FENASEG_Cancelamento_Gravame" localSheetId="3">Premissas!#REF!</definedName>
    <definedName name="Valores_FENASEG_Cancelamento_Gravame">Premissas!#REF!</definedName>
    <definedName name="Valores_FENASEG_Cancelamento_Transf_Proprietário" localSheetId="1">Premissas!#REF!</definedName>
    <definedName name="Valores_FENASEG_Cancelamento_Transf_Proprietário" localSheetId="3">Premissas!#REF!</definedName>
    <definedName name="Valores_FENASEG_Cancelamento_Transf_Proprietário">Premissas!#REF!</definedName>
    <definedName name="Valores_FENASEG_Comunicação_de_venda_arrendamento_mercantil" localSheetId="1">Premissas!#REF!</definedName>
    <definedName name="Valores_FENASEG_Comunicação_de_venda_arrendamento_mercantil" localSheetId="3">Premissas!#REF!</definedName>
    <definedName name="Valores_FENASEG_Comunicação_de_venda_arrendamento_mercantil">Premissas!#REF!</definedName>
    <definedName name="Valores_FENASEG_Consulta_Base_Dados" localSheetId="1">Premissas!#REF!</definedName>
    <definedName name="Valores_FENASEG_Consulta_Base_Dados" localSheetId="3">Premissas!#REF!</definedName>
    <definedName name="Valores_FENASEG_Consulta_Base_Dados">Premissas!#REF!</definedName>
    <definedName name="Valores_FENASEG_Consulta_Histórico_Veículo" localSheetId="1">Premissas!#REF!</definedName>
    <definedName name="Valores_FENASEG_Consulta_Histórico_Veículo" localSheetId="3">Premissas!#REF!</definedName>
    <definedName name="Valores_FENASEG_Consulta_Histórico_Veículo">Premissas!#REF!</definedName>
    <definedName name="Valores_FENASEG_Quitação_Baixa_Gravame" localSheetId="1">Premissas!#REF!</definedName>
    <definedName name="Valores_FENASEG_Quitação_Baixa_Gravame" localSheetId="3">Premissas!#REF!</definedName>
    <definedName name="Valores_FENASEG_Quitação_Baixa_Gravame">Premissas!#REF!</definedName>
    <definedName name="Valores_FENASEG_Registro_Contrato_Alienação_Fiduciária" localSheetId="1">Premissas!#REF!</definedName>
    <definedName name="Valores_FENASEG_Registro_Contrato_Alienação_Fiduciária" localSheetId="3">Premissas!#REF!</definedName>
    <definedName name="Valores_FENASEG_Registro_Contrato_Alienação_Fiduciária">Premissas!#REF!</definedName>
    <definedName name="Valores_FENASEG_Registro_gravame" localSheetId="1">Premissas!#REF!</definedName>
    <definedName name="Valores_FENASEG_Registro_gravame" localSheetId="3">Premissas!#REF!</definedName>
    <definedName name="Valores_FENASEG_Registro_gravame">Premissas!#REF!</definedName>
    <definedName name="Valores_FENASEG_Transferência_Propriedade" localSheetId="1">Premissas!#REF!</definedName>
    <definedName name="Valores_FENASEG_Transferência_Propriedade" localSheetId="3">Premissas!#REF!</definedName>
    <definedName name="Valores_FENASEG_Transferência_Propriedade">Premissas!#REF!</definedName>
    <definedName name="Valores_Tecnobank_Cancelamento_Gravame" localSheetId="1">Premissas!#REF!</definedName>
    <definedName name="Valores_Tecnobank_Cancelamento_Gravame" localSheetId="3">Premissas!#REF!</definedName>
    <definedName name="Valores_Tecnobank_Cancelamento_Gravame">Premissas!#REF!</definedName>
    <definedName name="Valores_Tecnobank_Cancelamento_Transf_Proprietário" localSheetId="1">Premissas!#REF!</definedName>
    <definedName name="Valores_Tecnobank_Cancelamento_Transf_Proprietário" localSheetId="3">Premissas!#REF!</definedName>
    <definedName name="Valores_Tecnobank_Cancelamento_Transf_Proprietário">Premissas!#REF!</definedName>
    <definedName name="Valores_Tecnobank_Comunicação_de_venda_arrendamento_mercantil" localSheetId="1">Premissas!#REF!</definedName>
    <definedName name="Valores_Tecnobank_Comunicação_de_venda_arrendamento_mercantil" localSheetId="3">Premissas!#REF!</definedName>
    <definedName name="Valores_Tecnobank_Comunicação_de_venda_arrendamento_mercantil">Premissas!#REF!</definedName>
    <definedName name="Valores_Tecnobank_Consulta_Base_Dados" localSheetId="1">Premissas!#REF!</definedName>
    <definedName name="Valores_Tecnobank_Consulta_Base_Dados" localSheetId="3">Premissas!#REF!</definedName>
    <definedName name="Valores_Tecnobank_Consulta_Base_Dados">Premissas!#REF!</definedName>
    <definedName name="Valores_Tecnobank_Consulta_Histórico_Veículo" localSheetId="1">Premissas!#REF!</definedName>
    <definedName name="Valores_Tecnobank_Consulta_Histórico_Veículo" localSheetId="3">Premissas!#REF!</definedName>
    <definedName name="Valores_Tecnobank_Consulta_Histórico_Veículo">Premissas!#REF!</definedName>
    <definedName name="Valores_Tecnobank_Quitação_Baixa_Gravame" localSheetId="1">Premissas!#REF!</definedName>
    <definedName name="Valores_Tecnobank_Quitação_Baixa_Gravame" localSheetId="3">Premissas!#REF!</definedName>
    <definedName name="Valores_Tecnobank_Quitação_Baixa_Gravame">Premissas!#REF!</definedName>
    <definedName name="Valores_Tecnobank_Registro_Contrato_Alienação_Fiduciária" localSheetId="1">Premissas!#REF!</definedName>
    <definedName name="Valores_Tecnobank_Registro_Contrato_Alienação_Fiduciária" localSheetId="3">Premissas!#REF!</definedName>
    <definedName name="Valores_Tecnobank_Registro_Contrato_Alienação_Fiduciária">Premissas!#REF!</definedName>
    <definedName name="Valores_Tecnobank_Registro_gravame" localSheetId="1">Premissas!#REF!</definedName>
    <definedName name="Valores_Tecnobank_Registro_gravame" localSheetId="3">Premissas!#REF!</definedName>
    <definedName name="Valores_Tecnobank_Registro_gravame">Premissas!#REF!</definedName>
    <definedName name="Valores_Tecnobank_Transferência_Propriedade" localSheetId="1">Premissas!#REF!</definedName>
    <definedName name="Valores_Tecnobank_Transferência_Propriedade" localSheetId="3">Premissas!#REF!</definedName>
    <definedName name="Valores_Tecnobank_Transferência_Propriedade">Premissas!#REF!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9" l="1"/>
  <c r="F9" i="19"/>
  <c r="G9" i="19"/>
  <c r="H9" i="19"/>
  <c r="H55" i="19"/>
  <c r="E10" i="19"/>
  <c r="F10" i="19"/>
  <c r="G10" i="19"/>
  <c r="H10" i="19"/>
  <c r="H56" i="19"/>
  <c r="H57" i="19"/>
  <c r="H58" i="19"/>
  <c r="H59" i="19"/>
  <c r="H60" i="19"/>
  <c r="H61" i="19"/>
  <c r="H62" i="19"/>
  <c r="H63" i="19"/>
  <c r="H64" i="19"/>
  <c r="H65" i="19"/>
  <c r="H66" i="19"/>
  <c r="E11" i="19"/>
  <c r="F11" i="19"/>
  <c r="G11" i="19"/>
  <c r="H11" i="19"/>
  <c r="H67" i="19"/>
  <c r="H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54" i="19"/>
  <c r="B12" i="8"/>
  <c r="B14" i="15"/>
  <c r="C12" i="8"/>
  <c r="C14" i="15"/>
  <c r="D12" i="8"/>
  <c r="D14" i="15"/>
  <c r="E12" i="8"/>
  <c r="E14" i="15"/>
  <c r="F12" i="8"/>
  <c r="F14" i="15"/>
  <c r="G12" i="8"/>
  <c r="G14" i="15"/>
  <c r="H12" i="8"/>
  <c r="H14" i="15"/>
  <c r="I12" i="8"/>
  <c r="I14" i="15"/>
  <c r="J12" i="8"/>
  <c r="J14" i="15"/>
  <c r="K12" i="8"/>
  <c r="K14" i="15"/>
  <c r="L12" i="8"/>
  <c r="L14" i="15"/>
  <c r="M12" i="8"/>
  <c r="M14" i="15"/>
  <c r="B32" i="15"/>
  <c r="B42" i="15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P8" i="9"/>
  <c r="Q8" i="9"/>
  <c r="R8" i="9"/>
  <c r="S8" i="9"/>
  <c r="T8" i="9"/>
  <c r="U8" i="9"/>
  <c r="V8" i="9"/>
  <c r="W8" i="9"/>
  <c r="X8" i="9"/>
  <c r="Y8" i="9"/>
  <c r="AA8" i="9"/>
  <c r="AB8" i="9"/>
  <c r="AC8" i="9"/>
  <c r="AD8" i="9"/>
  <c r="AE8" i="9"/>
  <c r="AF8" i="9"/>
  <c r="AG8" i="9"/>
  <c r="AH8" i="9"/>
  <c r="AI8" i="9"/>
  <c r="AJ8" i="9"/>
  <c r="AK8" i="9"/>
  <c r="AN8" i="9"/>
  <c r="AO8" i="9"/>
  <c r="AP8" i="9"/>
  <c r="AQ8" i="9"/>
  <c r="AR8" i="9"/>
  <c r="AS8" i="9"/>
  <c r="AT8" i="9"/>
  <c r="AU8" i="9"/>
  <c r="AV8" i="9"/>
  <c r="AW8" i="9"/>
  <c r="AZ8" i="9"/>
  <c r="N5" i="9"/>
  <c r="O5" i="9"/>
  <c r="P5" i="9"/>
  <c r="Q5" i="9"/>
  <c r="R5" i="9"/>
  <c r="S5" i="9"/>
  <c r="T5" i="9"/>
  <c r="U5" i="9"/>
  <c r="V5" i="9"/>
  <c r="W5" i="9"/>
  <c r="X5" i="9"/>
  <c r="Y5" i="9"/>
  <c r="Z5" i="9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D27" i="19"/>
  <c r="D28" i="19"/>
  <c r="D16" i="19"/>
  <c r="D29" i="19"/>
  <c r="D17" i="19"/>
  <c r="D15" i="19"/>
  <c r="B8" i="15"/>
  <c r="D48" i="19"/>
  <c r="D52" i="19"/>
  <c r="D70" i="19"/>
  <c r="D85" i="19"/>
  <c r="D100" i="19"/>
  <c r="D19" i="19"/>
  <c r="D86" i="19"/>
  <c r="D71" i="19"/>
  <c r="D101" i="19"/>
  <c r="D20" i="19"/>
  <c r="D87" i="19"/>
  <c r="D72" i="19"/>
  <c r="D102" i="19"/>
  <c r="D21" i="19"/>
  <c r="D18" i="19"/>
  <c r="B9" i="15"/>
  <c r="B10" i="15"/>
  <c r="B11" i="15"/>
  <c r="H85" i="19"/>
  <c r="H48" i="19"/>
  <c r="H52" i="19"/>
  <c r="H70" i="19"/>
  <c r="H100" i="19"/>
  <c r="H19" i="19"/>
  <c r="H86" i="19"/>
  <c r="H71" i="19"/>
  <c r="H101" i="19"/>
  <c r="H20" i="19"/>
  <c r="H87" i="19"/>
  <c r="H72" i="19"/>
  <c r="H102" i="19"/>
  <c r="H21" i="19"/>
  <c r="H18" i="19"/>
  <c r="AX9" i="15"/>
  <c r="AY9" i="15"/>
  <c r="AZ9" i="15"/>
  <c r="BA9" i="15"/>
  <c r="BB9" i="15"/>
  <c r="BC9" i="15"/>
  <c r="BD9" i="15"/>
  <c r="BE9" i="15"/>
  <c r="BF9" i="15"/>
  <c r="BG9" i="15"/>
  <c r="BH9" i="15"/>
  <c r="BI9" i="15"/>
  <c r="H27" i="19"/>
  <c r="H28" i="19"/>
  <c r="E7" i="19"/>
  <c r="F7" i="19"/>
  <c r="G7" i="19"/>
  <c r="H7" i="19"/>
  <c r="H16" i="19"/>
  <c r="H29" i="19"/>
  <c r="E8" i="19"/>
  <c r="F8" i="19"/>
  <c r="G8" i="19"/>
  <c r="H8" i="19"/>
  <c r="H17" i="19"/>
  <c r="H15" i="19"/>
  <c r="AX8" i="15"/>
  <c r="AY8" i="15"/>
  <c r="AZ8" i="15"/>
  <c r="BA8" i="15"/>
  <c r="BB8" i="15"/>
  <c r="BC8" i="15"/>
  <c r="BD8" i="15"/>
  <c r="BE8" i="15"/>
  <c r="BF8" i="15"/>
  <c r="BG8" i="15"/>
  <c r="BH8" i="15"/>
  <c r="BI8" i="15"/>
  <c r="G85" i="19"/>
  <c r="G48" i="19"/>
  <c r="G52" i="19"/>
  <c r="G70" i="19"/>
  <c r="G100" i="19"/>
  <c r="G19" i="19"/>
  <c r="G86" i="19"/>
  <c r="G71" i="19"/>
  <c r="G101" i="19"/>
  <c r="G20" i="19"/>
  <c r="G87" i="19"/>
  <c r="G72" i="19"/>
  <c r="G102" i="19"/>
  <c r="G21" i="19"/>
  <c r="G18" i="19"/>
  <c r="AL9" i="15"/>
  <c r="AM9" i="15"/>
  <c r="AN9" i="15"/>
  <c r="AO9" i="15"/>
  <c r="AP9" i="15"/>
  <c r="AQ9" i="15"/>
  <c r="AR9" i="15"/>
  <c r="AS9" i="15"/>
  <c r="AT9" i="15"/>
  <c r="AU9" i="15"/>
  <c r="AV9" i="15"/>
  <c r="AW9" i="15"/>
  <c r="G27" i="19"/>
  <c r="G28" i="19"/>
  <c r="G16" i="19"/>
  <c r="G29" i="19"/>
  <c r="G17" i="19"/>
  <c r="G15" i="19"/>
  <c r="AL8" i="15"/>
  <c r="AM8" i="15"/>
  <c r="AN8" i="15"/>
  <c r="AO8" i="15"/>
  <c r="AP8" i="15"/>
  <c r="AQ8" i="15"/>
  <c r="AR8" i="15"/>
  <c r="AS8" i="15"/>
  <c r="AT8" i="15"/>
  <c r="AU8" i="15"/>
  <c r="AV8" i="15"/>
  <c r="AW8" i="15"/>
  <c r="F85" i="19"/>
  <c r="F48" i="19"/>
  <c r="F52" i="19"/>
  <c r="F70" i="19"/>
  <c r="F100" i="19"/>
  <c r="F19" i="19"/>
  <c r="F86" i="19"/>
  <c r="F71" i="19"/>
  <c r="F101" i="19"/>
  <c r="F20" i="19"/>
  <c r="F87" i="19"/>
  <c r="F72" i="19"/>
  <c r="F102" i="19"/>
  <c r="F21" i="19"/>
  <c r="F18" i="19"/>
  <c r="Z9" i="15"/>
  <c r="AA9" i="15"/>
  <c r="AB9" i="15"/>
  <c r="AC9" i="15"/>
  <c r="AD9" i="15"/>
  <c r="AE9" i="15"/>
  <c r="AF9" i="15"/>
  <c r="AG9" i="15"/>
  <c r="AH9" i="15"/>
  <c r="AI9" i="15"/>
  <c r="AJ9" i="15"/>
  <c r="AK9" i="15"/>
  <c r="F27" i="19"/>
  <c r="F28" i="19"/>
  <c r="F16" i="19"/>
  <c r="F29" i="19"/>
  <c r="F17" i="19"/>
  <c r="F15" i="19"/>
  <c r="Z8" i="15"/>
  <c r="AA8" i="15"/>
  <c r="AB8" i="15"/>
  <c r="AC8" i="15"/>
  <c r="AD8" i="15"/>
  <c r="AE8" i="15"/>
  <c r="AF8" i="15"/>
  <c r="AG8" i="15"/>
  <c r="AH8" i="15"/>
  <c r="AI8" i="15"/>
  <c r="AJ8" i="15"/>
  <c r="AK8" i="15"/>
  <c r="E48" i="19"/>
  <c r="E52" i="19"/>
  <c r="E70" i="19"/>
  <c r="E85" i="19"/>
  <c r="E100" i="19"/>
  <c r="E19" i="19"/>
  <c r="E86" i="19"/>
  <c r="E71" i="19"/>
  <c r="E101" i="19"/>
  <c r="E20" i="19"/>
  <c r="E87" i="19"/>
  <c r="E72" i="19"/>
  <c r="E102" i="19"/>
  <c r="E21" i="19"/>
  <c r="E18" i="19"/>
  <c r="N9" i="15"/>
  <c r="O9" i="15"/>
  <c r="P9" i="15"/>
  <c r="Q9" i="15"/>
  <c r="R9" i="15"/>
  <c r="S9" i="15"/>
  <c r="T9" i="15"/>
  <c r="U9" i="15"/>
  <c r="V9" i="15"/>
  <c r="W9" i="15"/>
  <c r="X9" i="15"/>
  <c r="Y9" i="15"/>
  <c r="E27" i="19"/>
  <c r="E28" i="19"/>
  <c r="E16" i="19"/>
  <c r="E29" i="19"/>
  <c r="E17" i="19"/>
  <c r="E15" i="19"/>
  <c r="N8" i="15"/>
  <c r="O8" i="15"/>
  <c r="P8" i="15"/>
  <c r="Q8" i="15"/>
  <c r="R8" i="15"/>
  <c r="S8" i="15"/>
  <c r="T8" i="15"/>
  <c r="U8" i="15"/>
  <c r="V8" i="15"/>
  <c r="W8" i="15"/>
  <c r="X8" i="15"/>
  <c r="Y8" i="15"/>
  <c r="C9" i="15"/>
  <c r="D9" i="15"/>
  <c r="E9" i="15"/>
  <c r="F9" i="15"/>
  <c r="G9" i="15"/>
  <c r="H9" i="15"/>
  <c r="I9" i="15"/>
  <c r="J9" i="15"/>
  <c r="K9" i="15"/>
  <c r="L9" i="15"/>
  <c r="M9" i="15"/>
  <c r="C8" i="15"/>
  <c r="D8" i="15"/>
  <c r="E8" i="15"/>
  <c r="F8" i="15"/>
  <c r="G8" i="15"/>
  <c r="H8" i="15"/>
  <c r="I8" i="15"/>
  <c r="J8" i="15"/>
  <c r="K8" i="15"/>
  <c r="L8" i="15"/>
  <c r="M8" i="15"/>
  <c r="H97" i="19"/>
  <c r="H82" i="19"/>
  <c r="H112" i="19"/>
  <c r="G97" i="19"/>
  <c r="G82" i="19"/>
  <c r="G112" i="19"/>
  <c r="F97" i="19"/>
  <c r="F82" i="19"/>
  <c r="F112" i="19"/>
  <c r="E97" i="19"/>
  <c r="E82" i="19"/>
  <c r="E112" i="19"/>
  <c r="D97" i="19"/>
  <c r="D82" i="19"/>
  <c r="D112" i="19"/>
  <c r="H96" i="19"/>
  <c r="H81" i="19"/>
  <c r="H111" i="19"/>
  <c r="G96" i="19"/>
  <c r="G81" i="19"/>
  <c r="G111" i="19"/>
  <c r="F96" i="19"/>
  <c r="F81" i="19"/>
  <c r="F111" i="19"/>
  <c r="E96" i="19"/>
  <c r="E81" i="19"/>
  <c r="E111" i="19"/>
  <c r="D96" i="19"/>
  <c r="D81" i="19"/>
  <c r="D111" i="19"/>
  <c r="H95" i="19"/>
  <c r="H80" i="19"/>
  <c r="H110" i="19"/>
  <c r="G95" i="19"/>
  <c r="G80" i="19"/>
  <c r="G110" i="19"/>
  <c r="F95" i="19"/>
  <c r="F80" i="19"/>
  <c r="F110" i="19"/>
  <c r="E95" i="19"/>
  <c r="E80" i="19"/>
  <c r="E110" i="19"/>
  <c r="D95" i="19"/>
  <c r="D80" i="19"/>
  <c r="D110" i="19"/>
  <c r="H94" i="19"/>
  <c r="H79" i="19"/>
  <c r="H109" i="19"/>
  <c r="G94" i="19"/>
  <c r="G79" i="19"/>
  <c r="G109" i="19"/>
  <c r="F94" i="19"/>
  <c r="F79" i="19"/>
  <c r="F109" i="19"/>
  <c r="E94" i="19"/>
  <c r="E79" i="19"/>
  <c r="E109" i="19"/>
  <c r="D94" i="19"/>
  <c r="D79" i="19"/>
  <c r="D109" i="19"/>
  <c r="H93" i="19"/>
  <c r="H78" i="19"/>
  <c r="H108" i="19"/>
  <c r="G93" i="19"/>
  <c r="G78" i="19"/>
  <c r="G108" i="19"/>
  <c r="F93" i="19"/>
  <c r="F78" i="19"/>
  <c r="F108" i="19"/>
  <c r="E93" i="19"/>
  <c r="E78" i="19"/>
  <c r="E108" i="19"/>
  <c r="D93" i="19"/>
  <c r="D78" i="19"/>
  <c r="D108" i="19"/>
  <c r="H92" i="19"/>
  <c r="H77" i="19"/>
  <c r="H107" i="19"/>
  <c r="G92" i="19"/>
  <c r="G77" i="19"/>
  <c r="G107" i="19"/>
  <c r="F92" i="19"/>
  <c r="F77" i="19"/>
  <c r="F107" i="19"/>
  <c r="E92" i="19"/>
  <c r="E77" i="19"/>
  <c r="E107" i="19"/>
  <c r="D92" i="19"/>
  <c r="D77" i="19"/>
  <c r="D107" i="19"/>
  <c r="H91" i="19"/>
  <c r="H76" i="19"/>
  <c r="H106" i="19"/>
  <c r="G91" i="19"/>
  <c r="G76" i="19"/>
  <c r="G106" i="19"/>
  <c r="F91" i="19"/>
  <c r="F76" i="19"/>
  <c r="F106" i="19"/>
  <c r="E91" i="19"/>
  <c r="E76" i="19"/>
  <c r="E106" i="19"/>
  <c r="D91" i="19"/>
  <c r="D76" i="19"/>
  <c r="D106" i="19"/>
  <c r="H90" i="19"/>
  <c r="H75" i="19"/>
  <c r="H105" i="19"/>
  <c r="G90" i="19"/>
  <c r="G75" i="19"/>
  <c r="G105" i="19"/>
  <c r="F90" i="19"/>
  <c r="F75" i="19"/>
  <c r="F105" i="19"/>
  <c r="E90" i="19"/>
  <c r="E75" i="19"/>
  <c r="E105" i="19"/>
  <c r="D90" i="19"/>
  <c r="D75" i="19"/>
  <c r="D105" i="19"/>
  <c r="H89" i="19"/>
  <c r="H74" i="19"/>
  <c r="H104" i="19"/>
  <c r="G89" i="19"/>
  <c r="G74" i="19"/>
  <c r="G104" i="19"/>
  <c r="F89" i="19"/>
  <c r="F74" i="19"/>
  <c r="F104" i="19"/>
  <c r="E89" i="19"/>
  <c r="E74" i="19"/>
  <c r="E104" i="19"/>
  <c r="D89" i="19"/>
  <c r="D74" i="19"/>
  <c r="D104" i="19"/>
  <c r="H88" i="19"/>
  <c r="H73" i="19"/>
  <c r="H103" i="19"/>
  <c r="G88" i="19"/>
  <c r="G73" i="19"/>
  <c r="G103" i="19"/>
  <c r="F88" i="19"/>
  <c r="F73" i="19"/>
  <c r="F103" i="19"/>
  <c r="E88" i="19"/>
  <c r="E73" i="19"/>
  <c r="E103" i="19"/>
  <c r="D88" i="19"/>
  <c r="D73" i="19"/>
  <c r="D103" i="19"/>
  <c r="H99" i="19"/>
  <c r="G99" i="19"/>
  <c r="F99" i="19"/>
  <c r="E99" i="19"/>
  <c r="D99" i="19"/>
  <c r="H69" i="19"/>
  <c r="H84" i="19"/>
  <c r="G69" i="19"/>
  <c r="G84" i="19"/>
  <c r="F69" i="19"/>
  <c r="F84" i="19"/>
  <c r="E69" i="19"/>
  <c r="E84" i="19"/>
  <c r="D69" i="19"/>
  <c r="D84" i="19"/>
  <c r="H51" i="19"/>
  <c r="G51" i="19"/>
  <c r="F51" i="19"/>
  <c r="E51" i="19"/>
  <c r="D51" i="19"/>
  <c r="H33" i="19"/>
  <c r="H50" i="19"/>
  <c r="G33" i="19"/>
  <c r="G50" i="19"/>
  <c r="F33" i="19"/>
  <c r="F50" i="19"/>
  <c r="E33" i="19"/>
  <c r="E50" i="19"/>
  <c r="D33" i="19"/>
  <c r="D50" i="19"/>
  <c r="H49" i="19"/>
  <c r="G49" i="19"/>
  <c r="F49" i="19"/>
  <c r="E49" i="19"/>
  <c r="D49" i="19"/>
  <c r="H46" i="19"/>
  <c r="G46" i="19"/>
  <c r="F46" i="19"/>
  <c r="E46" i="19"/>
  <c r="D46" i="19"/>
  <c r="H14" i="19"/>
  <c r="G14" i="19"/>
  <c r="F14" i="19"/>
  <c r="E14" i="19"/>
  <c r="D14" i="19"/>
  <c r="H13" i="19"/>
  <c r="G13" i="19"/>
  <c r="F13" i="19"/>
  <c r="E13" i="19"/>
  <c r="D13" i="19"/>
  <c r="B14" i="5"/>
  <c r="B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B17" i="5"/>
  <c r="B18" i="5"/>
  <c r="C10" i="5"/>
  <c r="D10" i="5"/>
  <c r="E10" i="5"/>
  <c r="F10" i="5"/>
  <c r="G10" i="5"/>
  <c r="H10" i="5"/>
  <c r="I10" i="5"/>
  <c r="J10" i="5"/>
  <c r="K10" i="5"/>
  <c r="L10" i="5"/>
  <c r="M10" i="5"/>
  <c r="C9" i="5"/>
  <c r="D9" i="5"/>
  <c r="E9" i="5"/>
  <c r="F9" i="5"/>
  <c r="G9" i="5"/>
  <c r="H9" i="5"/>
  <c r="I9" i="5"/>
  <c r="J9" i="5"/>
  <c r="K9" i="5"/>
  <c r="L9" i="5"/>
  <c r="M9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D114" i="17"/>
  <c r="D124" i="17"/>
  <c r="D117" i="17"/>
  <c r="D120" i="17"/>
  <c r="D131" i="17"/>
  <c r="D132" i="17"/>
  <c r="D113" i="17"/>
  <c r="D125" i="17"/>
  <c r="D116" i="17"/>
  <c r="D127" i="17"/>
  <c r="D122" i="17"/>
  <c r="D130" i="17"/>
  <c r="D134" i="17"/>
  <c r="D135" i="17"/>
  <c r="A3" i="1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A25" i="9"/>
  <c r="F25" i="9"/>
  <c r="E25" i="9"/>
  <c r="D25" i="9"/>
  <c r="C25" i="9"/>
  <c r="B25" i="9"/>
  <c r="C33" i="9"/>
  <c r="D33" i="9"/>
  <c r="E33" i="9"/>
  <c r="F33" i="9"/>
  <c r="C34" i="9"/>
  <c r="D34" i="9"/>
  <c r="E34" i="9"/>
  <c r="F34" i="9"/>
  <c r="A23" i="9"/>
  <c r="A24" i="9"/>
  <c r="A26" i="9"/>
  <c r="A27" i="9"/>
  <c r="A28" i="9"/>
  <c r="A29" i="9"/>
  <c r="A30" i="9"/>
  <c r="A31" i="9"/>
  <c r="A32" i="9"/>
  <c r="A33" i="9"/>
  <c r="A34" i="9"/>
  <c r="D32" i="9"/>
  <c r="B18" i="9"/>
  <c r="B33" i="9"/>
  <c r="B34" i="9"/>
  <c r="C31" i="9"/>
  <c r="B26" i="9"/>
  <c r="E29" i="9"/>
  <c r="F27" i="9"/>
  <c r="C27" i="9"/>
  <c r="B31" i="9"/>
  <c r="B27" i="9"/>
  <c r="D30" i="9"/>
  <c r="F28" i="9"/>
  <c r="B28" i="9"/>
  <c r="E24" i="9"/>
  <c r="F31" i="9"/>
  <c r="C30" i="9"/>
  <c r="D29" i="9"/>
  <c r="E28" i="9"/>
  <c r="D24" i="9"/>
  <c r="E31" i="9"/>
  <c r="F30" i="9"/>
  <c r="B30" i="9"/>
  <c r="C29" i="9"/>
  <c r="D28" i="9"/>
  <c r="E27" i="9"/>
  <c r="C24" i="9"/>
  <c r="D31" i="9"/>
  <c r="E30" i="9"/>
  <c r="F29" i="9"/>
  <c r="B29" i="9"/>
  <c r="C28" i="9"/>
  <c r="D27" i="9"/>
  <c r="F24" i="9"/>
  <c r="B24" i="9"/>
  <c r="B6" i="6"/>
  <c r="A10" i="6"/>
  <c r="N9" i="5"/>
  <c r="B32" i="9"/>
  <c r="B29" i="5"/>
  <c r="O9" i="5"/>
  <c r="P9" i="5"/>
  <c r="Q9" i="5"/>
  <c r="R9" i="5"/>
  <c r="S9" i="5"/>
  <c r="T9" i="5"/>
  <c r="U9" i="5"/>
  <c r="V9" i="5"/>
  <c r="W9" i="5"/>
  <c r="X9" i="5"/>
  <c r="Y9" i="5"/>
  <c r="Z9" i="5"/>
  <c r="D26" i="9"/>
  <c r="C26" i="9"/>
  <c r="C32" i="9"/>
  <c r="E32" i="9"/>
  <c r="B30" i="5"/>
  <c r="C29" i="5"/>
  <c r="AA9" i="5"/>
  <c r="AB9" i="5"/>
  <c r="AC9" i="5"/>
  <c r="AD9" i="5"/>
  <c r="AE9" i="5"/>
  <c r="AF9" i="5"/>
  <c r="AG9" i="5"/>
  <c r="AH9" i="5"/>
  <c r="AI9" i="5"/>
  <c r="AJ9" i="5"/>
  <c r="AK9" i="5"/>
  <c r="AL9" i="5"/>
  <c r="D29" i="5"/>
  <c r="AM9" i="5"/>
  <c r="AN9" i="5"/>
  <c r="AO9" i="5"/>
  <c r="AP9" i="5"/>
  <c r="AQ9" i="5"/>
  <c r="AR9" i="5"/>
  <c r="AS9" i="5"/>
  <c r="AT9" i="5"/>
  <c r="AU9" i="5"/>
  <c r="AV9" i="5"/>
  <c r="AW9" i="5"/>
  <c r="AX9" i="5"/>
  <c r="C30" i="5"/>
  <c r="AY13" i="5"/>
  <c r="AZ13" i="5"/>
  <c r="BA13" i="5"/>
  <c r="BB13" i="5"/>
  <c r="BC13" i="5"/>
  <c r="BD13" i="5"/>
  <c r="BE13" i="5"/>
  <c r="BF13" i="5"/>
  <c r="BG13" i="5"/>
  <c r="BH13" i="5"/>
  <c r="BI13" i="5"/>
  <c r="AY14" i="5"/>
  <c r="AZ14" i="5"/>
  <c r="BA14" i="5"/>
  <c r="BB14" i="5"/>
  <c r="BC14" i="5"/>
  <c r="BD14" i="5"/>
  <c r="BE14" i="5"/>
  <c r="BF14" i="5"/>
  <c r="BG14" i="5"/>
  <c r="BH14" i="5"/>
  <c r="BI14" i="5"/>
  <c r="E29" i="5"/>
  <c r="E26" i="9"/>
  <c r="F26" i="9"/>
  <c r="F32" i="9"/>
  <c r="D30" i="5"/>
  <c r="AY9" i="5"/>
  <c r="AZ9" i="5"/>
  <c r="BA9" i="5"/>
  <c r="BB9" i="5"/>
  <c r="BC9" i="5"/>
  <c r="BD9" i="5"/>
  <c r="BE9" i="5"/>
  <c r="BF9" i="5"/>
  <c r="BG9" i="5"/>
  <c r="BH9" i="5"/>
  <c r="BI9" i="5"/>
  <c r="F29" i="5"/>
  <c r="E30" i="5"/>
  <c r="F30" i="5"/>
  <c r="C6" i="6"/>
  <c r="D6" i="6"/>
  <c r="E6" i="6"/>
  <c r="A27" i="15"/>
  <c r="A18" i="8"/>
  <c r="A19" i="8"/>
  <c r="A20" i="8"/>
  <c r="B15" i="8"/>
  <c r="C15" i="8"/>
  <c r="D15" i="8"/>
  <c r="E15" i="8"/>
  <c r="F15" i="8"/>
  <c r="B16" i="8"/>
  <c r="C16" i="8"/>
  <c r="D16" i="8"/>
  <c r="E16" i="8"/>
  <c r="F16" i="8"/>
  <c r="B17" i="8"/>
  <c r="C17" i="8"/>
  <c r="D17" i="8"/>
  <c r="E17" i="8"/>
  <c r="F17" i="8"/>
  <c r="B18" i="8"/>
  <c r="C18" i="8"/>
  <c r="D18" i="8"/>
  <c r="E18" i="8"/>
  <c r="F18" i="8"/>
  <c r="B19" i="8"/>
  <c r="C19" i="8"/>
  <c r="D19" i="8"/>
  <c r="E19" i="8"/>
  <c r="F19" i="8"/>
  <c r="B20" i="8"/>
  <c r="C20" i="8"/>
  <c r="D20" i="8"/>
  <c r="E20" i="8"/>
  <c r="F20" i="8"/>
  <c r="B21" i="8"/>
  <c r="C21" i="8"/>
  <c r="D21" i="8"/>
  <c r="E21" i="8"/>
  <c r="F21" i="8"/>
  <c r="A17" i="8"/>
  <c r="A26" i="15"/>
  <c r="F6" i="6"/>
  <c r="B22" i="9"/>
  <c r="C22" i="9"/>
  <c r="D22" i="9"/>
  <c r="E22" i="9"/>
  <c r="F22" i="9"/>
  <c r="B23" i="9"/>
  <c r="C23" i="9"/>
  <c r="D23" i="9"/>
  <c r="E23" i="9"/>
  <c r="F23" i="9"/>
  <c r="A21" i="8"/>
  <c r="A22" i="9"/>
  <c r="A15" i="8"/>
  <c r="A16" i="8"/>
  <c r="B31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F25" i="5"/>
  <c r="E25" i="5"/>
  <c r="D25" i="5"/>
  <c r="C25" i="5"/>
  <c r="F24" i="5"/>
  <c r="E24" i="5"/>
  <c r="D24" i="5"/>
  <c r="C24" i="5"/>
  <c r="B25" i="5"/>
  <c r="B20" i="5"/>
  <c r="B24" i="5"/>
  <c r="B13" i="15"/>
  <c r="B15" i="15"/>
  <c r="N12" i="8"/>
  <c r="N14" i="15"/>
  <c r="O12" i="8"/>
  <c r="O14" i="15"/>
  <c r="P12" i="8"/>
  <c r="P14" i="15"/>
  <c r="Q12" i="8"/>
  <c r="Q14" i="15"/>
  <c r="R12" i="8"/>
  <c r="R14" i="15"/>
  <c r="S12" i="8"/>
  <c r="S14" i="15"/>
  <c r="T12" i="8"/>
  <c r="T14" i="15"/>
  <c r="U12" i="8"/>
  <c r="U14" i="15"/>
  <c r="V12" i="8"/>
  <c r="V14" i="15"/>
  <c r="W12" i="8"/>
  <c r="W14" i="15"/>
  <c r="X12" i="8"/>
  <c r="X14" i="15"/>
  <c r="Y12" i="8"/>
  <c r="Y14" i="15"/>
  <c r="Z12" i="8"/>
  <c r="Z14" i="15"/>
  <c r="AB12" i="8"/>
  <c r="AB14" i="15"/>
  <c r="AC12" i="8"/>
  <c r="AC14" i="15"/>
  <c r="AD12" i="8"/>
  <c r="AD14" i="15"/>
  <c r="AE12" i="8"/>
  <c r="AE14" i="15"/>
  <c r="AF12" i="8"/>
  <c r="AF14" i="15"/>
  <c r="AG12" i="8"/>
  <c r="AG14" i="15"/>
  <c r="AH12" i="8"/>
  <c r="AH14" i="15"/>
  <c r="AI12" i="8"/>
  <c r="AI14" i="15"/>
  <c r="AJ12" i="8"/>
  <c r="AJ14" i="15"/>
  <c r="AK12" i="8"/>
  <c r="AK14" i="15"/>
  <c r="AM12" i="8"/>
  <c r="AM14" i="15"/>
  <c r="AN12" i="8"/>
  <c r="AN14" i="15"/>
  <c r="AO12" i="8"/>
  <c r="AO14" i="15"/>
  <c r="AP12" i="8"/>
  <c r="AP14" i="15"/>
  <c r="AQ12" i="8"/>
  <c r="AQ14" i="15"/>
  <c r="AR12" i="8"/>
  <c r="AR14" i="15"/>
  <c r="AS12" i="8"/>
  <c r="AS14" i="15"/>
  <c r="AT12" i="8"/>
  <c r="AT14" i="15"/>
  <c r="AU12" i="8"/>
  <c r="AU14" i="15"/>
  <c r="AV12" i="8"/>
  <c r="AV14" i="15"/>
  <c r="AW12" i="8"/>
  <c r="AW14" i="15"/>
  <c r="AY12" i="8"/>
  <c r="AY14" i="15"/>
  <c r="AZ12" i="8"/>
  <c r="AZ14" i="15"/>
  <c r="BA12" i="8"/>
  <c r="BA14" i="15"/>
  <c r="BB12" i="8"/>
  <c r="BB14" i="15"/>
  <c r="BC12" i="8"/>
  <c r="BC14" i="15"/>
  <c r="BD12" i="8"/>
  <c r="BD14" i="15"/>
  <c r="BE12" i="8"/>
  <c r="BE14" i="15"/>
  <c r="BF12" i="8"/>
  <c r="BF14" i="15"/>
  <c r="BG12" i="8"/>
  <c r="BG14" i="15"/>
  <c r="BH12" i="8"/>
  <c r="BH14" i="15"/>
  <c r="BI12" i="8"/>
  <c r="BI14" i="15"/>
  <c r="A2" i="6"/>
  <c r="A2" i="9"/>
  <c r="A2" i="5"/>
  <c r="A2" i="8"/>
  <c r="A2" i="15"/>
  <c r="A2" i="1"/>
  <c r="D18" i="9"/>
  <c r="D15" i="15"/>
  <c r="C18" i="9"/>
  <c r="C15" i="15"/>
  <c r="E18" i="9"/>
  <c r="E15" i="15"/>
  <c r="D22" i="8"/>
  <c r="E22" i="8"/>
  <c r="D31" i="5"/>
  <c r="C31" i="5"/>
  <c r="B16" i="15"/>
  <c r="AX12" i="8"/>
  <c r="AX14" i="15"/>
  <c r="F22" i="8"/>
  <c r="AL12" i="8"/>
  <c r="AL14" i="15"/>
  <c r="AA12" i="8"/>
  <c r="AA14" i="15"/>
  <c r="B22" i="8"/>
  <c r="C22" i="8"/>
  <c r="C32" i="15"/>
  <c r="Z18" i="9"/>
  <c r="Z15" i="15"/>
  <c r="F18" i="9"/>
  <c r="F15" i="15"/>
  <c r="G18" i="9"/>
  <c r="G15" i="15"/>
  <c r="H18" i="9"/>
  <c r="H15" i="15"/>
  <c r="C20" i="5"/>
  <c r="C16" i="15"/>
  <c r="E31" i="5"/>
  <c r="C13" i="15"/>
  <c r="F32" i="15"/>
  <c r="E32" i="15"/>
  <c r="D32" i="15"/>
  <c r="I18" i="9"/>
  <c r="I15" i="15"/>
  <c r="D20" i="5"/>
  <c r="D16" i="15"/>
  <c r="F31" i="5"/>
  <c r="D13" i="15"/>
  <c r="B26" i="15"/>
  <c r="AA18" i="9"/>
  <c r="AA15" i="15"/>
  <c r="AB18" i="9"/>
  <c r="AB15" i="15"/>
  <c r="J18" i="9"/>
  <c r="J15" i="15"/>
  <c r="E20" i="5"/>
  <c r="E16" i="15"/>
  <c r="E13" i="15"/>
  <c r="C10" i="15"/>
  <c r="C11" i="15"/>
  <c r="K18" i="9"/>
  <c r="K15" i="15"/>
  <c r="AC18" i="9"/>
  <c r="AC15" i="15"/>
  <c r="F20" i="5"/>
  <c r="F16" i="15"/>
  <c r="G20" i="5"/>
  <c r="G16" i="15"/>
  <c r="F13" i="15"/>
  <c r="B12" i="15"/>
  <c r="D10" i="15"/>
  <c r="D11" i="15"/>
  <c r="D12" i="15"/>
  <c r="D17" i="15"/>
  <c r="C12" i="15"/>
  <c r="C17" i="15"/>
  <c r="C18" i="15"/>
  <c r="L18" i="9"/>
  <c r="L15" i="15"/>
  <c r="AD18" i="9"/>
  <c r="AD15" i="15"/>
  <c r="B35" i="9"/>
  <c r="B17" i="15"/>
  <c r="E10" i="15"/>
  <c r="E11" i="15"/>
  <c r="C19" i="15"/>
  <c r="C20" i="15"/>
  <c r="D19" i="15"/>
  <c r="D18" i="15"/>
  <c r="M18" i="9"/>
  <c r="M15" i="15"/>
  <c r="B33" i="15"/>
  <c r="AE18" i="9"/>
  <c r="AE15" i="15"/>
  <c r="H20" i="5"/>
  <c r="H16" i="15"/>
  <c r="B18" i="15"/>
  <c r="B19" i="15"/>
  <c r="E12" i="15"/>
  <c r="F10" i="15"/>
  <c r="F11" i="15"/>
  <c r="F12" i="15"/>
  <c r="F17" i="15"/>
  <c r="F18" i="15"/>
  <c r="D20" i="15"/>
  <c r="AF18" i="9"/>
  <c r="AF15" i="15"/>
  <c r="N18" i="9"/>
  <c r="N15" i="15"/>
  <c r="I20" i="5"/>
  <c r="I16" i="15"/>
  <c r="B20" i="15"/>
  <c r="B22" i="15"/>
  <c r="E17" i="15"/>
  <c r="F19" i="15"/>
  <c r="F20" i="15"/>
  <c r="G10" i="15"/>
  <c r="G11" i="15"/>
  <c r="G12" i="15"/>
  <c r="O18" i="9"/>
  <c r="O15" i="15"/>
  <c r="AG18" i="9"/>
  <c r="AG15" i="15"/>
  <c r="J20" i="5"/>
  <c r="J16" i="15"/>
  <c r="C22" i="15"/>
  <c r="D22" i="15"/>
  <c r="E19" i="15"/>
  <c r="E18" i="15"/>
  <c r="H10" i="15"/>
  <c r="H11" i="15"/>
  <c r="H12" i="15"/>
  <c r="AH18" i="9"/>
  <c r="AH15" i="15"/>
  <c r="P18" i="9"/>
  <c r="P15" i="15"/>
  <c r="K20" i="5"/>
  <c r="K16" i="15"/>
  <c r="E20" i="15"/>
  <c r="B27" i="15"/>
  <c r="I10" i="15"/>
  <c r="I11" i="15"/>
  <c r="I12" i="15"/>
  <c r="Q18" i="9"/>
  <c r="Q15" i="15"/>
  <c r="AI18" i="9"/>
  <c r="AI15" i="15"/>
  <c r="L20" i="5"/>
  <c r="L16" i="15"/>
  <c r="B26" i="5"/>
  <c r="E22" i="15"/>
  <c r="N10" i="15"/>
  <c r="N11" i="15"/>
  <c r="N12" i="15"/>
  <c r="J10" i="15"/>
  <c r="J11" i="15"/>
  <c r="J12" i="15"/>
  <c r="AJ18" i="9"/>
  <c r="AJ15" i="15"/>
  <c r="R18" i="9"/>
  <c r="R15" i="15"/>
  <c r="M20" i="5"/>
  <c r="M16" i="15"/>
  <c r="B34" i="15"/>
  <c r="N20" i="5"/>
  <c r="N16" i="15"/>
  <c r="F22" i="15"/>
  <c r="O10" i="15"/>
  <c r="O11" i="15"/>
  <c r="O12" i="15"/>
  <c r="K10" i="15"/>
  <c r="K11" i="15"/>
  <c r="K12" i="15"/>
  <c r="AK18" i="9"/>
  <c r="AK15" i="15"/>
  <c r="D33" i="15"/>
  <c r="D35" i="9"/>
  <c r="S18" i="9"/>
  <c r="S15" i="15"/>
  <c r="P10" i="15"/>
  <c r="P11" i="15"/>
  <c r="P12" i="15"/>
  <c r="L10" i="15"/>
  <c r="T18" i="9"/>
  <c r="T15" i="15"/>
  <c r="AL18" i="9"/>
  <c r="AL15" i="15"/>
  <c r="O20" i="5"/>
  <c r="O16" i="15"/>
  <c r="P20" i="5"/>
  <c r="P16" i="15"/>
  <c r="M10" i="15"/>
  <c r="Q10" i="15"/>
  <c r="Q11" i="15"/>
  <c r="Q12" i="15"/>
  <c r="L11" i="15"/>
  <c r="U18" i="9"/>
  <c r="U15" i="15"/>
  <c r="AM18" i="9"/>
  <c r="AM15" i="15"/>
  <c r="R10" i="15"/>
  <c r="R11" i="15"/>
  <c r="R12" i="15"/>
  <c r="M11" i="15"/>
  <c r="B29" i="15"/>
  <c r="B28" i="15"/>
  <c r="L12" i="15"/>
  <c r="AN18" i="9"/>
  <c r="AN15" i="15"/>
  <c r="V18" i="9"/>
  <c r="V15" i="15"/>
  <c r="Q20" i="5"/>
  <c r="Q16" i="15"/>
  <c r="S10" i="15"/>
  <c r="S11" i="15"/>
  <c r="S12" i="15"/>
  <c r="M12" i="15"/>
  <c r="B30" i="15"/>
  <c r="C27" i="15"/>
  <c r="W18" i="9"/>
  <c r="W15" i="15"/>
  <c r="AO18" i="9"/>
  <c r="AO15" i="15"/>
  <c r="R20" i="5"/>
  <c r="R16" i="15"/>
  <c r="S20" i="5"/>
  <c r="S16" i="15"/>
  <c r="T10" i="15"/>
  <c r="T11" i="15"/>
  <c r="T12" i="15"/>
  <c r="AP18" i="9"/>
  <c r="AP15" i="15"/>
  <c r="X18" i="9"/>
  <c r="X15" i="15"/>
  <c r="U10" i="15"/>
  <c r="U11" i="15"/>
  <c r="U12" i="15"/>
  <c r="D27" i="15"/>
  <c r="AQ18" i="9"/>
  <c r="AQ15" i="15"/>
  <c r="Y18" i="9"/>
  <c r="Y15" i="15"/>
  <c r="C33" i="15"/>
  <c r="C35" i="9"/>
  <c r="T20" i="5"/>
  <c r="T16" i="15"/>
  <c r="V10" i="15"/>
  <c r="V11" i="15"/>
  <c r="V12" i="15"/>
  <c r="AR18" i="9"/>
  <c r="AR15" i="15"/>
  <c r="U20" i="5"/>
  <c r="U16" i="15"/>
  <c r="W10" i="15"/>
  <c r="W11" i="15"/>
  <c r="W12" i="15"/>
  <c r="AS18" i="9"/>
  <c r="AS15" i="15"/>
  <c r="V20" i="5"/>
  <c r="V16" i="15"/>
  <c r="W20" i="5"/>
  <c r="W16" i="15"/>
  <c r="X10" i="15"/>
  <c r="X11" i="15"/>
  <c r="X12" i="15"/>
  <c r="C26" i="15"/>
  <c r="AT18" i="9"/>
  <c r="AT15" i="15"/>
  <c r="AU18" i="9"/>
  <c r="AU15" i="15"/>
  <c r="X20" i="5"/>
  <c r="X16" i="15"/>
  <c r="C26" i="5"/>
  <c r="Z10" i="15"/>
  <c r="Z11" i="15"/>
  <c r="Y10" i="15"/>
  <c r="AV18" i="9"/>
  <c r="AV15" i="15"/>
  <c r="Y20" i="5"/>
  <c r="Y16" i="15"/>
  <c r="C34" i="15"/>
  <c r="Z20" i="5"/>
  <c r="Z16" i="15"/>
  <c r="AA10" i="15"/>
  <c r="AA11" i="15"/>
  <c r="AA12" i="15"/>
  <c r="Z12" i="15"/>
  <c r="Y11" i="15"/>
  <c r="C29" i="15"/>
  <c r="C28" i="15"/>
  <c r="AW18" i="9"/>
  <c r="AW15" i="15"/>
  <c r="E33" i="15"/>
  <c r="E35" i="9"/>
  <c r="AB10" i="15"/>
  <c r="AB11" i="15"/>
  <c r="AB12" i="15"/>
  <c r="Y12" i="15"/>
  <c r="C30" i="15"/>
  <c r="AX18" i="9"/>
  <c r="AX15" i="15"/>
  <c r="AA20" i="5"/>
  <c r="AA16" i="15"/>
  <c r="AC10" i="15"/>
  <c r="AC11" i="15"/>
  <c r="AC12" i="15"/>
  <c r="AY18" i="9"/>
  <c r="AY15" i="15"/>
  <c r="AB20" i="5"/>
  <c r="AB16" i="15"/>
  <c r="AD10" i="15"/>
  <c r="AD11" i="15"/>
  <c r="AD12" i="15"/>
  <c r="AZ18" i="9"/>
  <c r="AZ15" i="15"/>
  <c r="AC20" i="5"/>
  <c r="AC16" i="15"/>
  <c r="AE10" i="15"/>
  <c r="AE11" i="15"/>
  <c r="AE12" i="15"/>
  <c r="BA18" i="9"/>
  <c r="BA15" i="15"/>
  <c r="AD20" i="5"/>
  <c r="AD16" i="15"/>
  <c r="AF10" i="15"/>
  <c r="AF11" i="15"/>
  <c r="AF12" i="15"/>
  <c r="BB18" i="9"/>
  <c r="BB15" i="15"/>
  <c r="AE20" i="5"/>
  <c r="AE16" i="15"/>
  <c r="AG10" i="15"/>
  <c r="AG11" i="15"/>
  <c r="AG12" i="15"/>
  <c r="E27" i="15"/>
  <c r="BC18" i="9"/>
  <c r="BC15" i="15"/>
  <c r="AF20" i="5"/>
  <c r="AF16" i="15"/>
  <c r="AG20" i="5"/>
  <c r="AG16" i="15"/>
  <c r="AH10" i="15"/>
  <c r="AH11" i="15"/>
  <c r="BD18" i="9"/>
  <c r="BD15" i="15"/>
  <c r="AH12" i="15"/>
  <c r="AI10" i="15"/>
  <c r="AI11" i="15"/>
  <c r="AI12" i="15"/>
  <c r="BE18" i="9"/>
  <c r="BE15" i="15"/>
  <c r="AH20" i="5"/>
  <c r="AH16" i="15"/>
  <c r="AJ10" i="15"/>
  <c r="AJ11" i="15"/>
  <c r="AJ12" i="15"/>
  <c r="D26" i="15"/>
  <c r="BF18" i="9"/>
  <c r="BF15" i="15"/>
  <c r="AI20" i="5"/>
  <c r="AI16" i="15"/>
  <c r="BG18" i="9"/>
  <c r="BG15" i="15"/>
  <c r="AJ20" i="5"/>
  <c r="AJ16" i="15"/>
  <c r="AL10" i="15"/>
  <c r="AL11" i="15"/>
  <c r="AL12" i="15"/>
  <c r="AK10" i="15"/>
  <c r="BH18" i="9"/>
  <c r="BH15" i="15"/>
  <c r="D26" i="5"/>
  <c r="AK20" i="5"/>
  <c r="AK16" i="15"/>
  <c r="D34" i="15"/>
  <c r="AM10" i="15"/>
  <c r="AM11" i="15"/>
  <c r="AM12" i="15"/>
  <c r="D28" i="15"/>
  <c r="AK11" i="15"/>
  <c r="D29" i="15"/>
  <c r="BI18" i="9"/>
  <c r="BI15" i="15"/>
  <c r="F33" i="15"/>
  <c r="F35" i="9"/>
  <c r="AL20" i="5"/>
  <c r="AL16" i="15"/>
  <c r="AN10" i="15"/>
  <c r="AN11" i="15"/>
  <c r="AN12" i="15"/>
  <c r="AK12" i="15"/>
  <c r="AM20" i="5"/>
  <c r="AM16" i="15"/>
  <c r="AO10" i="15"/>
  <c r="AO11" i="15"/>
  <c r="AO12" i="15"/>
  <c r="D30" i="15"/>
  <c r="AN20" i="5"/>
  <c r="AN16" i="15"/>
  <c r="AP10" i="15"/>
  <c r="AP11" i="15"/>
  <c r="AP12" i="15"/>
  <c r="AO20" i="5"/>
  <c r="AO16" i="15"/>
  <c r="AQ10" i="15"/>
  <c r="AQ11" i="15"/>
  <c r="AQ12" i="15"/>
  <c r="AP20" i="5"/>
  <c r="AP16" i="15"/>
  <c r="AR10" i="15"/>
  <c r="AR11" i="15"/>
  <c r="AR12" i="15"/>
  <c r="F27" i="15"/>
  <c r="AQ20" i="5"/>
  <c r="AQ16" i="15"/>
  <c r="AS10" i="15"/>
  <c r="AS11" i="15"/>
  <c r="AS12" i="15"/>
  <c r="AR20" i="5"/>
  <c r="AR16" i="15"/>
  <c r="AT10" i="15"/>
  <c r="AT11" i="15"/>
  <c r="AT12" i="15"/>
  <c r="AS20" i="5"/>
  <c r="AS16" i="15"/>
  <c r="AU10" i="15"/>
  <c r="AU11" i="15"/>
  <c r="AU12" i="15"/>
  <c r="AT20" i="5"/>
  <c r="AT16" i="15"/>
  <c r="AU20" i="5"/>
  <c r="AU16" i="15"/>
  <c r="AV10" i="15"/>
  <c r="AV11" i="15"/>
  <c r="AV12" i="15"/>
  <c r="E26" i="15"/>
  <c r="AW10" i="15"/>
  <c r="AV20" i="5"/>
  <c r="AV16" i="15"/>
  <c r="AX10" i="15"/>
  <c r="AX11" i="15"/>
  <c r="AX12" i="15"/>
  <c r="AW11" i="15"/>
  <c r="E28" i="15"/>
  <c r="AW20" i="5"/>
  <c r="AW16" i="15"/>
  <c r="E26" i="5"/>
  <c r="AY10" i="15"/>
  <c r="AY11" i="15"/>
  <c r="AY12" i="15"/>
  <c r="E29" i="15"/>
  <c r="AW12" i="15"/>
  <c r="E30" i="15"/>
  <c r="AX20" i="5"/>
  <c r="AX16" i="15"/>
  <c r="E34" i="15"/>
  <c r="AZ10" i="15"/>
  <c r="AZ11" i="15"/>
  <c r="AZ12" i="15"/>
  <c r="AY20" i="5"/>
  <c r="AY16" i="15"/>
  <c r="BA10" i="15"/>
  <c r="BA11" i="15"/>
  <c r="BA12" i="15"/>
  <c r="AZ20" i="5"/>
  <c r="AZ16" i="15"/>
  <c r="BB10" i="15"/>
  <c r="BB11" i="15"/>
  <c r="BB12" i="15"/>
  <c r="BA20" i="5"/>
  <c r="BA16" i="15"/>
  <c r="BC10" i="15"/>
  <c r="BC11" i="15"/>
  <c r="BC12" i="15"/>
  <c r="BB20" i="5"/>
  <c r="BB16" i="15"/>
  <c r="BD10" i="15"/>
  <c r="BD11" i="15"/>
  <c r="BD12" i="15"/>
  <c r="BC20" i="5"/>
  <c r="BC16" i="15"/>
  <c r="BE10" i="15"/>
  <c r="BE11" i="15"/>
  <c r="BD20" i="5"/>
  <c r="BD16" i="15"/>
  <c r="BE12" i="15"/>
  <c r="BF10" i="15"/>
  <c r="BF11" i="15"/>
  <c r="BF12" i="15"/>
  <c r="BE20" i="5"/>
  <c r="BE16" i="15"/>
  <c r="BF20" i="5"/>
  <c r="BF16" i="15"/>
  <c r="BH10" i="15"/>
  <c r="BH11" i="15"/>
  <c r="BH12" i="15"/>
  <c r="BG10" i="15"/>
  <c r="BG20" i="5"/>
  <c r="BG16" i="15"/>
  <c r="F26" i="15"/>
  <c r="BI10" i="15"/>
  <c r="BI11" i="15"/>
  <c r="BI12" i="15"/>
  <c r="BG11" i="15"/>
  <c r="BH20" i="5"/>
  <c r="BH16" i="15"/>
  <c r="BI20" i="5"/>
  <c r="BI16" i="15"/>
  <c r="F26" i="5"/>
  <c r="F28" i="15"/>
  <c r="BG12" i="15"/>
  <c r="F29" i="15"/>
  <c r="F34" i="15"/>
  <c r="F30" i="15"/>
  <c r="G6" i="6"/>
  <c r="G13" i="15"/>
  <c r="G17" i="15"/>
  <c r="G19" i="15"/>
  <c r="G18" i="15"/>
  <c r="H6" i="6"/>
  <c r="H13" i="15"/>
  <c r="H17" i="15"/>
  <c r="G20" i="15"/>
  <c r="G22" i="15"/>
  <c r="I6" i="6"/>
  <c r="I13" i="15"/>
  <c r="I17" i="15"/>
  <c r="H19" i="15"/>
  <c r="H18" i="15"/>
  <c r="H20" i="15"/>
  <c r="H22" i="15"/>
  <c r="I18" i="15"/>
  <c r="I19" i="15"/>
  <c r="J6" i="6"/>
  <c r="J13" i="15"/>
  <c r="J17" i="15"/>
  <c r="I20" i="15"/>
  <c r="I22" i="15"/>
  <c r="J19" i="15"/>
  <c r="J18" i="15"/>
  <c r="K6" i="6"/>
  <c r="K13" i="15"/>
  <c r="K17" i="15"/>
  <c r="J20" i="15"/>
  <c r="J22" i="15"/>
  <c r="K18" i="15"/>
  <c r="K19" i="15"/>
  <c r="L6" i="6"/>
  <c r="L13" i="15"/>
  <c r="L17" i="15"/>
  <c r="B10" i="6"/>
  <c r="B11" i="6"/>
  <c r="K20" i="15"/>
  <c r="K22" i="15"/>
  <c r="L18" i="15"/>
  <c r="L19" i="15"/>
  <c r="M6" i="6"/>
  <c r="M13" i="15"/>
  <c r="L20" i="15"/>
  <c r="L22" i="15"/>
  <c r="B31" i="15"/>
  <c r="M17" i="15"/>
  <c r="N6" i="6"/>
  <c r="N13" i="15"/>
  <c r="N17" i="15"/>
  <c r="O6" i="6"/>
  <c r="O13" i="15"/>
  <c r="O17" i="15"/>
  <c r="B35" i="15"/>
  <c r="M19" i="15"/>
  <c r="B37" i="15"/>
  <c r="M18" i="15"/>
  <c r="B36" i="15"/>
  <c r="O19" i="15"/>
  <c r="O18" i="15"/>
  <c r="P6" i="6"/>
  <c r="P13" i="15"/>
  <c r="P17" i="15"/>
  <c r="M20" i="15"/>
  <c r="N19" i="15"/>
  <c r="N18" i="15"/>
  <c r="N20" i="15"/>
  <c r="O20" i="15"/>
  <c r="B38" i="15"/>
  <c r="M22" i="15"/>
  <c r="N22" i="15"/>
  <c r="O22" i="15"/>
  <c r="P19" i="15"/>
  <c r="P18" i="15"/>
  <c r="Q6" i="6"/>
  <c r="Q13" i="15"/>
  <c r="P20" i="15"/>
  <c r="P22" i="15"/>
  <c r="Q17" i="15"/>
  <c r="R6" i="6"/>
  <c r="R13" i="15"/>
  <c r="R17" i="15"/>
  <c r="R19" i="15"/>
  <c r="R18" i="15"/>
  <c r="S6" i="6"/>
  <c r="S13" i="15"/>
  <c r="S17" i="15"/>
  <c r="Q18" i="15"/>
  <c r="Q19" i="15"/>
  <c r="R20" i="15"/>
  <c r="S18" i="15"/>
  <c r="S19" i="15"/>
  <c r="T6" i="6"/>
  <c r="T13" i="15"/>
  <c r="Q20" i="15"/>
  <c r="Q22" i="15"/>
  <c r="S20" i="15"/>
  <c r="R22" i="15"/>
  <c r="S22" i="15"/>
  <c r="T17" i="15"/>
  <c r="U6" i="6"/>
  <c r="U13" i="15"/>
  <c r="U17" i="15"/>
  <c r="U19" i="15"/>
  <c r="U18" i="15"/>
  <c r="U20" i="15"/>
  <c r="V6" i="6"/>
  <c r="V13" i="15"/>
  <c r="V17" i="15"/>
  <c r="T19" i="15"/>
  <c r="T18" i="15"/>
  <c r="T20" i="15"/>
  <c r="T22" i="15"/>
  <c r="U22" i="15"/>
  <c r="V19" i="15"/>
  <c r="V18" i="15"/>
  <c r="W6" i="6"/>
  <c r="W13" i="15"/>
  <c r="W17" i="15"/>
  <c r="V20" i="15"/>
  <c r="V22" i="15"/>
  <c r="W18" i="15"/>
  <c r="W19" i="15"/>
  <c r="W20" i="15"/>
  <c r="X6" i="6"/>
  <c r="X13" i="15"/>
  <c r="X17" i="15"/>
  <c r="W22" i="15"/>
  <c r="X18" i="15"/>
  <c r="X19" i="15"/>
  <c r="X20" i="15"/>
  <c r="Y6" i="6"/>
  <c r="Y13" i="15"/>
  <c r="C10" i="6"/>
  <c r="C11" i="6"/>
  <c r="X22" i="15"/>
  <c r="Y17" i="15"/>
  <c r="C31" i="15"/>
  <c r="Z6" i="6"/>
  <c r="Z13" i="15"/>
  <c r="AA6" i="6"/>
  <c r="AA13" i="15"/>
  <c r="AA17" i="15"/>
  <c r="Z17" i="15"/>
  <c r="Y19" i="15"/>
  <c r="C37" i="15"/>
  <c r="Y18" i="15"/>
  <c r="C36" i="15"/>
  <c r="C35" i="15"/>
  <c r="Y20" i="15"/>
  <c r="Z18" i="15"/>
  <c r="Z19" i="15"/>
  <c r="AA18" i="15"/>
  <c r="AA19" i="15"/>
  <c r="AB6" i="6"/>
  <c r="AB13" i="15"/>
  <c r="Z20" i="15"/>
  <c r="AA20" i="15"/>
  <c r="AC6" i="6"/>
  <c r="AC13" i="15"/>
  <c r="AC17" i="15"/>
  <c r="AB17" i="15"/>
  <c r="C38" i="15"/>
  <c r="Y22" i="15"/>
  <c r="Z22" i="15"/>
  <c r="AA22" i="15"/>
  <c r="AB19" i="15"/>
  <c r="AB18" i="15"/>
  <c r="AC18" i="15"/>
  <c r="AC19" i="15"/>
  <c r="AD6" i="6"/>
  <c r="AD13" i="15"/>
  <c r="AC20" i="15"/>
  <c r="AB20" i="15"/>
  <c r="AD17" i="15"/>
  <c r="AE6" i="6"/>
  <c r="AE13" i="15"/>
  <c r="AE17" i="15"/>
  <c r="AE19" i="15"/>
  <c r="AE18" i="15"/>
  <c r="AE20" i="15"/>
  <c r="AF6" i="6"/>
  <c r="AF13" i="15"/>
  <c r="AF17" i="15"/>
  <c r="AD18" i="15"/>
  <c r="AD19" i="15"/>
  <c r="AB22" i="15"/>
  <c r="AC22" i="15"/>
  <c r="AD20" i="15"/>
  <c r="AF18" i="15"/>
  <c r="AF19" i="15"/>
  <c r="AG6" i="6"/>
  <c r="AG13" i="15"/>
  <c r="AD22" i="15"/>
  <c r="AE22" i="15"/>
  <c r="AF20" i="15"/>
  <c r="AF22" i="15"/>
  <c r="AG17" i="15"/>
  <c r="AH6" i="6"/>
  <c r="AH13" i="15"/>
  <c r="AH17" i="15"/>
  <c r="AH19" i="15"/>
  <c r="AH18" i="15"/>
  <c r="AI6" i="6"/>
  <c r="AI13" i="15"/>
  <c r="AI17" i="15"/>
  <c r="AG18" i="15"/>
  <c r="AG19" i="15"/>
  <c r="AG20" i="15"/>
  <c r="AG22" i="15"/>
  <c r="AH20" i="15"/>
  <c r="AH22" i="15"/>
  <c r="AI18" i="15"/>
  <c r="AI19" i="15"/>
  <c r="AI20" i="15"/>
  <c r="AJ6" i="6"/>
  <c r="AJ13" i="15"/>
  <c r="AJ17" i="15"/>
  <c r="AI22" i="15"/>
  <c r="AJ19" i="15"/>
  <c r="AJ18" i="15"/>
  <c r="AK6" i="6"/>
  <c r="AK13" i="15"/>
  <c r="D10" i="6"/>
  <c r="D11" i="6"/>
  <c r="AJ20" i="15"/>
  <c r="AJ22" i="15"/>
  <c r="AK17" i="15"/>
  <c r="D31" i="15"/>
  <c r="AL6" i="6"/>
  <c r="AL13" i="15"/>
  <c r="AL17" i="15"/>
  <c r="AM6" i="6"/>
  <c r="AM13" i="15"/>
  <c r="AM17" i="15"/>
  <c r="AL18" i="15"/>
  <c r="AL19" i="15"/>
  <c r="AL20" i="15"/>
  <c r="AK18" i="15"/>
  <c r="D36" i="15"/>
  <c r="AK19" i="15"/>
  <c r="D37" i="15"/>
  <c r="D35" i="15"/>
  <c r="AK20" i="15"/>
  <c r="D38" i="15"/>
  <c r="AM18" i="15"/>
  <c r="AM19" i="15"/>
  <c r="AN6" i="6"/>
  <c r="AN13" i="15"/>
  <c r="AN17" i="15"/>
  <c r="AM20" i="15"/>
  <c r="AK22" i="15"/>
  <c r="AL22" i="15"/>
  <c r="AN18" i="15"/>
  <c r="AN19" i="15"/>
  <c r="AN20" i="15"/>
  <c r="AO6" i="6"/>
  <c r="AO13" i="15"/>
  <c r="AO17" i="15"/>
  <c r="AM22" i="15"/>
  <c r="AN22" i="15"/>
  <c r="AO18" i="15"/>
  <c r="AO19" i="15"/>
  <c r="AP6" i="6"/>
  <c r="AP13" i="15"/>
  <c r="AP17" i="15"/>
  <c r="AO20" i="15"/>
  <c r="AO22" i="15"/>
  <c r="AP19" i="15"/>
  <c r="AP18" i="15"/>
  <c r="AQ6" i="6"/>
  <c r="AQ13" i="15"/>
  <c r="AQ17" i="15"/>
  <c r="AP20" i="15"/>
  <c r="AP22" i="15"/>
  <c r="AQ18" i="15"/>
  <c r="AQ19" i="15"/>
  <c r="AR6" i="6"/>
  <c r="AR13" i="15"/>
  <c r="AR17" i="15"/>
  <c r="AQ20" i="15"/>
  <c r="AQ22" i="15"/>
  <c r="AR18" i="15"/>
  <c r="AR19" i="15"/>
  <c r="AS6" i="6"/>
  <c r="AS13" i="15"/>
  <c r="AS17" i="15"/>
  <c r="AR20" i="15"/>
  <c r="AR22" i="15"/>
  <c r="AS19" i="15"/>
  <c r="AS18" i="15"/>
  <c r="AS20" i="15"/>
  <c r="AS22" i="15"/>
  <c r="AT6" i="6"/>
  <c r="AT13" i="15"/>
  <c r="AT17" i="15"/>
  <c r="AT19" i="15"/>
  <c r="AT18" i="15"/>
  <c r="AT20" i="15"/>
  <c r="AT22" i="15"/>
  <c r="AU6" i="6"/>
  <c r="AU13" i="15"/>
  <c r="AU17" i="15"/>
  <c r="AU19" i="15"/>
  <c r="AU18" i="15"/>
  <c r="AU20" i="15"/>
  <c r="AU22" i="15"/>
  <c r="AV6" i="6"/>
  <c r="AV13" i="15"/>
  <c r="AV17" i="15"/>
  <c r="AV18" i="15"/>
  <c r="AV19" i="15"/>
  <c r="AV20" i="15"/>
  <c r="AV22" i="15"/>
  <c r="AW6" i="6"/>
  <c r="AW13" i="15"/>
  <c r="E10" i="6"/>
  <c r="E11" i="6"/>
  <c r="E31" i="15"/>
  <c r="AW17" i="15"/>
  <c r="AX6" i="6"/>
  <c r="AX13" i="15"/>
  <c r="AX17" i="15"/>
  <c r="AY6" i="6"/>
  <c r="AY13" i="15"/>
  <c r="AY17" i="15"/>
  <c r="AX19" i="15"/>
  <c r="AX18" i="15"/>
  <c r="AX20" i="15"/>
  <c r="AW19" i="15"/>
  <c r="E37" i="15"/>
  <c r="AW18" i="15"/>
  <c r="E36" i="15"/>
  <c r="E35" i="15"/>
  <c r="AW20" i="15"/>
  <c r="AW22" i="15"/>
  <c r="AX22" i="15"/>
  <c r="E38" i="15"/>
  <c r="AY18" i="15"/>
  <c r="AY19" i="15"/>
  <c r="AZ6" i="6"/>
  <c r="AZ13" i="15"/>
  <c r="AZ17" i="15"/>
  <c r="AY20" i="15"/>
  <c r="AZ19" i="15"/>
  <c r="AZ18" i="15"/>
  <c r="BA6" i="6"/>
  <c r="BA13" i="15"/>
  <c r="BA17" i="15"/>
  <c r="AY22" i="15"/>
  <c r="AZ20" i="15"/>
  <c r="AZ22" i="15"/>
  <c r="BA19" i="15"/>
  <c r="BA18" i="15"/>
  <c r="BB6" i="6"/>
  <c r="BB13" i="15"/>
  <c r="BB17" i="15"/>
  <c r="BA20" i="15"/>
  <c r="BB19" i="15"/>
  <c r="BB18" i="15"/>
  <c r="BC6" i="6"/>
  <c r="BC13" i="15"/>
  <c r="BC17" i="15"/>
  <c r="BA22" i="15"/>
  <c r="BB20" i="15"/>
  <c r="BB22" i="15"/>
  <c r="BC19" i="15"/>
  <c r="BC18" i="15"/>
  <c r="BD6" i="6"/>
  <c r="BD13" i="15"/>
  <c r="BD17" i="15"/>
  <c r="BC20" i="15"/>
  <c r="BC22" i="15"/>
  <c r="BD18" i="15"/>
  <c r="BD19" i="15"/>
  <c r="BE6" i="6"/>
  <c r="BE13" i="15"/>
  <c r="BE17" i="15"/>
  <c r="BD20" i="15"/>
  <c r="BD22" i="15"/>
  <c r="BE18" i="15"/>
  <c r="BE19" i="15"/>
  <c r="BE20" i="15"/>
  <c r="BF6" i="6"/>
  <c r="BF13" i="15"/>
  <c r="BF17" i="15"/>
  <c r="BE22" i="15"/>
  <c r="BF18" i="15"/>
  <c r="BF19" i="15"/>
  <c r="BG6" i="6"/>
  <c r="BG13" i="15"/>
  <c r="BG17" i="15"/>
  <c r="BF20" i="15"/>
  <c r="BF22" i="15"/>
  <c r="BG19" i="15"/>
  <c r="BG18" i="15"/>
  <c r="BG20" i="15"/>
  <c r="BH6" i="6"/>
  <c r="BH13" i="15"/>
  <c r="BH17" i="15"/>
  <c r="BG22" i="15"/>
  <c r="BH18" i="15"/>
  <c r="BH19" i="15"/>
  <c r="BI6" i="6"/>
  <c r="BI13" i="15"/>
  <c r="F10" i="6"/>
  <c r="F11" i="6"/>
  <c r="BH20" i="15"/>
  <c r="BH22" i="15"/>
  <c r="F31" i="15"/>
  <c r="BI17" i="15"/>
  <c r="BI19" i="15"/>
  <c r="F37" i="15"/>
  <c r="BI18" i="15"/>
  <c r="F35" i="15"/>
  <c r="BI20" i="15"/>
  <c r="F36" i="15"/>
  <c r="F38" i="15"/>
  <c r="BI22" i="15"/>
  <c r="B43" i="15"/>
  <c r="B41" i="15"/>
  <c r="B44" i="15"/>
  <c r="B45" i="15"/>
  <c r="B46" i="15"/>
</calcChain>
</file>

<file path=xl/comments1.xml><?xml version="1.0" encoding="utf-8"?>
<comments xmlns="http://schemas.openxmlformats.org/spreadsheetml/2006/main">
  <authors>
    <author>jd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Cidade de São Paulo, sede do Vertpark</t>
        </r>
      </text>
    </comment>
  </commentList>
</comments>
</file>

<file path=xl/comments2.xml><?xml version="1.0" encoding="utf-8"?>
<comments xmlns="http://schemas.openxmlformats.org/spreadsheetml/2006/main">
  <authors>
    <author>jd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>O valor considerado para cálculo de folha equivale a 100% do salário, ou seja, o valor apresentado aqui corresponde ao dobro do salário nominal do funcionário. As únicas exceções são o conselheiro, que emite nota fiscal, os estagiários para os quais não se recolhe encargos e os sócios, para os quais o valor dos encargos é um pouco menor.</t>
        </r>
      </text>
    </comment>
  </commentList>
</comments>
</file>

<file path=xl/comments3.xml><?xml version="1.0" encoding="utf-8"?>
<comments xmlns="http://schemas.openxmlformats.org/spreadsheetml/2006/main">
  <authors>
    <author>jd</author>
    <author>Alencar, Alex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
Importante: nesta simulação, para simplificar a análise, considerou-se que todas as vendas ocorreram à vista e que os impostos incidentes são pagos no mesmo mês das vendas. Na prática, isso não ocorre, pois o fluxo de caixa será provavelmente influenciado por vendas a prazo e os impostos incidirão de acordo com o regime definido para a empresa: lucro real, lucro presumido etc. E ainda, caso você decida pela adesão ao Simples Nacional todos os impostos incidirão sobre a receita, já que há uma alíquota única de imposto.
Não foram consideradas ainda depreciação e amortização.
Isso posto, os resultados aqui apresentados servem apenas para se ter uma referência de valores e viabilidade financeira. Mesmo assim, não fogem muito da realidade, apesar das ressalvas acima. O cenário aqui apresentado é dos mais onerosos para o empreendedor, pois há impostos integrais incidentes na receita e no lucro, o que geralmente pode ser evitado legalmente com gestões financeira e contábil adequadas. 
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Representada na linha do gráfico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 xml:space="preserve">Valor de referência, mas cabe negociação. Geralmente, os investidores de risco e anjos ficam com menos de 50% do negócio no aporte inicial, mas é claro que sempre vão querer mais! </t>
        </r>
      </text>
    </comment>
  </commentList>
</comments>
</file>

<file path=xl/sharedStrings.xml><?xml version="1.0" encoding="utf-8"?>
<sst xmlns="http://schemas.openxmlformats.org/spreadsheetml/2006/main" count="1567" uniqueCount="290">
  <si>
    <t>IR</t>
  </si>
  <si>
    <t>Receita</t>
  </si>
  <si>
    <t>TOTAL</t>
  </si>
  <si>
    <t>Custos</t>
  </si>
  <si>
    <t>Despesas</t>
  </si>
  <si>
    <t>Investimentos na infra-estrutura</t>
  </si>
  <si>
    <t>Nome da Empresa</t>
  </si>
  <si>
    <t>Ano de Início da Operação</t>
  </si>
  <si>
    <t>Mês 1</t>
  </si>
  <si>
    <t>Ano Final da Projeção</t>
  </si>
  <si>
    <t>Moeda</t>
  </si>
  <si>
    <t>R$</t>
  </si>
  <si>
    <t>Denominação</t>
  </si>
  <si>
    <t>000's</t>
  </si>
  <si>
    <t>Lucro Anual</t>
  </si>
  <si>
    <t>Taxa de desconto</t>
  </si>
  <si>
    <t>Despesas operacionais</t>
  </si>
  <si>
    <t>PREMISSAS GERAIS</t>
  </si>
  <si>
    <t>QUADRO DE FUNCIONÁRIOS</t>
  </si>
  <si>
    <t>CSLL</t>
  </si>
  <si>
    <t>Funcionários</t>
  </si>
  <si>
    <t>RESULTADOS ANUAIS</t>
  </si>
  <si>
    <t>Lucro Bruto</t>
  </si>
  <si>
    <t>Lucro Líquido</t>
  </si>
  <si>
    <t>ISS</t>
  </si>
  <si>
    <t>PIS/COFINS</t>
  </si>
  <si>
    <t>Caixa Acumulado [R$]</t>
  </si>
  <si>
    <t>SALÁRIOS (já com ENCARGOS/BENEFÍCIOS)</t>
  </si>
  <si>
    <t>GASTOS TOTAIS COM FUNCIONÁRIOS</t>
  </si>
  <si>
    <t>Mês 60</t>
  </si>
  <si>
    <t>Ano 1</t>
  </si>
  <si>
    <t>Ano 2</t>
  </si>
  <si>
    <t>Ano 3</t>
  </si>
  <si>
    <t>Ano 4</t>
  </si>
  <si>
    <t>Ano 5</t>
  </si>
  <si>
    <t>PREMISSAS</t>
  </si>
  <si>
    <t>Observação: passe o ícone (do mouse) sobre as células para ter acesso à explicação do memorial de cálculo</t>
  </si>
  <si>
    <t>Custos de desenvolvimento e gestão do site</t>
  </si>
  <si>
    <t>Impostos sobre faturamento</t>
  </si>
  <si>
    <t>Encargos e impostos</t>
  </si>
  <si>
    <t>Receita total bruta</t>
  </si>
  <si>
    <t>Impostos sobre a receita bruta</t>
  </si>
  <si>
    <t>Receita líquida</t>
  </si>
  <si>
    <t>Resultados Anuais</t>
  </si>
  <si>
    <t>GASTOS TOTAIS COM SALÁRIOS/BENEFÍCIOS</t>
  </si>
  <si>
    <t>QUANTIDADE DE FUNCIONÁRIOS</t>
  </si>
  <si>
    <t>TOTAL DE FUNCIONÁRIOS</t>
  </si>
  <si>
    <t>TIR</t>
  </si>
  <si>
    <t>Pre-money valuation</t>
  </si>
  <si>
    <t>Post-money valuation</t>
  </si>
  <si>
    <t>Contrapartida ao investidor</t>
  </si>
  <si>
    <t>Aluguel</t>
  </si>
  <si>
    <t>CUSTOS</t>
  </si>
  <si>
    <t>INVESTIMENTOS</t>
  </si>
  <si>
    <t>DESPESAS</t>
  </si>
  <si>
    <t>SALÁRIOS</t>
  </si>
  <si>
    <t>GASTOS TOTAIS COM SALÁRIOS/BENEFÍCIOS - INCLUI PROJEÇÃO OPERACIONAL</t>
  </si>
  <si>
    <t>RESULTADOS</t>
  </si>
  <si>
    <t>VPL (R$)</t>
  </si>
  <si>
    <t>APORTE (R$)</t>
  </si>
  <si>
    <t>Indicação de data e hora</t>
  </si>
  <si>
    <t>Qual a sua faixa etária?</t>
  </si>
  <si>
    <t>Qual a sua faixa de renda mensal?</t>
  </si>
  <si>
    <t>Qual o seu sexo?</t>
  </si>
  <si>
    <t>Você tem filhos?</t>
  </si>
  <si>
    <t>Você gostaria de praticar algum dos esportes e/ou atividades citadas abaixo? Pode marcar até três opções?</t>
  </si>
  <si>
    <t>Quanto tempo por semana você praticaria das atividades citadas na questão anterior?</t>
  </si>
  <si>
    <t>Se houvesse um espaço fechado para prática das atividades esportivas e de lazer mencionadas acima, você estaria interessado em conhecer e utilizar?</t>
  </si>
  <si>
    <t>Que instalações neste espaço seriam mais atrativos para você?</t>
  </si>
  <si>
    <t>Algum dos serviços abaixo seria um diferencial neste espaço?</t>
  </si>
  <si>
    <t>Classifique de acordo com sua preferência como deveriam ser cobradas as opções num centro de atividades indoor?</t>
  </si>
  <si>
    <t>Qual das opções/pacotes você escolheria como sua primeira opção?</t>
  </si>
  <si>
    <t>Você estaria disposto a pagar esses valores pelas a atividade e/ou pacotes abaixo?</t>
  </si>
  <si>
    <t>de 31 a 40 anos</t>
  </si>
  <si>
    <t>acima de 12 salários mínimos</t>
  </si>
  <si>
    <t>Feminino</t>
  </si>
  <si>
    <t>Não.</t>
  </si>
  <si>
    <t>Sky diving (Fluxo de ar ascendente onde o vento anula a força da gravidade com a simulação de uma queda livre)</t>
  </si>
  <si>
    <t>até 2 horas</t>
  </si>
  <si>
    <t>Sim, mas apenas em finais de semana</t>
  </si>
  <si>
    <t>Estacionamento com segurança</t>
  </si>
  <si>
    <t>Cursos para iniciantes</t>
  </si>
  <si>
    <t>Pacote pré-pago</t>
  </si>
  <si>
    <t>Masculino</t>
  </si>
  <si>
    <t>Sky diving (Fluxo de ar ascendente onde o vento anula a força da gravidade com a simulação de uma queda livre), Surf Indoor (Surf praticado em uma piscina com onda artificial)</t>
  </si>
  <si>
    <t>Sim, preferencialmente nas noites durante a semana</t>
  </si>
  <si>
    <t>Estacionamento com segurança, Vestiário com armários para guarda de objetos pessoais., Proximidade a Metro</t>
  </si>
  <si>
    <t>Cobrança individual através de comanda conforme o uso da atividade</t>
  </si>
  <si>
    <t>de 26 a 30 anos</t>
  </si>
  <si>
    <t>de 3 a 6 salários mínimos</t>
  </si>
  <si>
    <t>Sim, mas nenhum com idade acima de 8 anos.</t>
  </si>
  <si>
    <t>Rapel (Descida de estrutura vertical com auxílio de cordas e equipamentos de segurança)</t>
  </si>
  <si>
    <t>Não praticaria</t>
  </si>
  <si>
    <t>Talvez ou apenas esporadicamente.</t>
  </si>
  <si>
    <t>Área verde</t>
  </si>
  <si>
    <t>Mensalidade básica contemplando pacote de atividades com exceção de alguns modelos</t>
  </si>
  <si>
    <t>Rapel (Descida de estrutura vertical com auxílio de cordas e equipamentos de segurança), Sky diving (Fluxo de ar ascendente onde o vento anula a força da gravidade com a simulação de uma queda livre)</t>
  </si>
  <si>
    <t>Estacionamento com segurança, Vestiário com armários para guarda de objetos pessoais.</t>
  </si>
  <si>
    <t>Cursos para iniciantes, Venda de material esportivo, equipamentos e acessórios, Reserva de material e locação de espaço para eventos de grupo e corporativos</t>
  </si>
  <si>
    <t>de 19 a 25 anos</t>
  </si>
  <si>
    <t>de 6 a 9 salários mínimos</t>
  </si>
  <si>
    <t>Skate Half Pipe (Estrutura côncava em forma de "U" revestida em madeira de alta resistência), Surf Indoor (Surf praticado em uma piscina com onda artificial)</t>
  </si>
  <si>
    <t>mais de 4 horas</t>
  </si>
  <si>
    <t>Sim, se fosse mais próximo ao local onde resido</t>
  </si>
  <si>
    <t>Estacionamento com segurança, Equipe de assistência técnica para seus equipamentos esportivos pessoais, Vestiário com armários para guarda de objetos pessoais., Área verde</t>
  </si>
  <si>
    <t>Cursos para iniciantes, Realização de torneios com participação de atletas consagrados, Venda de material esportivo, equipamentos e acessórios, Reserva de material e locação de espaço para eventos de grupo e corporativos, Associação com programa de fidelização e bônus</t>
  </si>
  <si>
    <t>de 2 a 4 horas</t>
  </si>
  <si>
    <t>Estacionamento com segurança, Área verde</t>
  </si>
  <si>
    <t>Realização de torneios com participação de atletas consagrados, Reserva de material e locação de espaço para eventos de grupo e corporativos</t>
  </si>
  <si>
    <t>acima de 40 anos</t>
  </si>
  <si>
    <t>Opção 5 Sim, mas com idade superior a 18 anos.</t>
  </si>
  <si>
    <t>Equipe de assistência técnica para seus equipamentos esportivos pessoais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</si>
  <si>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Slack lining (Fita unindo dois pontos fixos  para que caminhe e/ou se pratique manobras ao longo de seu curso), Sky diving (Fluxo de ar ascendente onde o vento anula a força da gravidade com a simulação de uma queda livre), Surf Indoor (Surf praticado em uma piscina com onda artificial)</t>
  </si>
  <si>
    <t>Vestiário com armários para guarda de objetos pessoais., Área verde, Lanchonete</t>
  </si>
  <si>
    <t>Cursos para iniciantes, Realização de torneios com participação de atletas consagrados, Associação com programa de fidelização e bônus</t>
  </si>
  <si>
    <t>Parede de escalada (Parede vertical com saliências para apoiar mãos e pés durante a escalada), Rapel (Descida de estrutura vertical com auxílio de cordas e equipamentos de segurança), Sky diving (Fluxo de ar ascendente onde o vento anula a força da gravidade com a simulação de uma queda livre), Surf Indoor (Surf praticado em uma piscina com onda artificial)</t>
  </si>
  <si>
    <t>Estacionamento com segurança, Espaço para crianças com monitores, Vestiário com armários para guarda de objetos pessoais.</t>
  </si>
  <si>
    <t>Cursos para iniciantes, Realização de torneios com participação de atletas consagrados, Venda de material esportivo, equipamentos e acessórios, Reserva de material e locação de espaço para eventos de grupo e corporativos</t>
  </si>
  <si>
    <t>Sim, e pelo menos um com idade entre 8 e 14 anos.</t>
  </si>
  <si>
    <t>Skate Half Pipe (Estrutura côncava em forma de "U" revestida em madeira de alta resistência), Parede de escalada (Parede vertical com saliências para apoiar mãos e pés durante a escalada), Sky diving (Fluxo de ar ascendente onde o vento anula a força da gravidade com a simulação de uma queda livre)</t>
  </si>
  <si>
    <t>Sim, se fosse mais próximo ao local onde trabalho</t>
  </si>
  <si>
    <t>Estacionamento com segurança, Equipe de assistência técnica para seus equipamentos esportivos pessoais, Vestiário com armários para guarda de objetos pessoais.</t>
  </si>
  <si>
    <t>Cursos para iniciantes, Venda de material esportivo, equipamentos e acessórios, Associação com programa de fidelização e bônus</t>
  </si>
  <si>
    <t>Parede de escalada (Parede vertical com saliências para apoiar mãos e pés durante a escalada), Rapel (Descida de estrutura vertical com auxílio de cordas e equipamentos de segurança), Sky diving (Fluxo de ar ascendente onde o vento anula a força da gravidade com a simulação de uma queda livre)</t>
  </si>
  <si>
    <t>Cursos para iniciantes, Associação com programa de fidelização e bônus</t>
  </si>
  <si>
    <t>Parede de escalada (Parede vertical com saliências para apoiar mãos e pés durante a escalada), Rapel (Descida de estrutura vertical com auxílio de cordas e equipamentos de segurança), Surf Indoor (Surf praticado em uma piscina com onda artificial)</t>
  </si>
  <si>
    <t>Vestiário com armários para guarda de objetos pessoais.</t>
  </si>
  <si>
    <t>Venda de material esportivo, equipamentos e acessórios</t>
  </si>
  <si>
    <t>Parede de escalada (Parede vertical com saliências para apoiar mãos e pés durante a escalada), Sky diving (Fluxo de ar ascendente onde o vento anula a força da gravidade com a simulação de uma queda livre), Surf Indoor (Surf praticado em uma piscina com onda artificial)</t>
  </si>
  <si>
    <t>Cursos para iniciantes, Venda de material esportivo, equipamentos e acessórios, Reserva de material e locação de espaço para eventos de grupo e corporativos, Associação com programa de fidelização e bônus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</si>
  <si>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Sky diving (Fluxo de ar ascendente onde o vento anula a força da gravidade com a simulação de uma queda livre)</t>
  </si>
  <si>
    <t>Equipe de assistência técnica para seus equipamentos esportivos pessoais, Vestiário com armários para guarda de objetos pessoais., Instrutores e equipamentos de segurança</t>
  </si>
  <si>
    <t>Skydiving (Fluxo de ar ascendente onde o vento anula a força da gravidade com a simulação de uma queda livre), Surf Indoor (Surf praticado em uma piscina com onda artificial)</t>
  </si>
  <si>
    <t>Cursos para iniciantes, Venda de material esportivo, equipamentos e acessórios</t>
  </si>
  <si>
    <t>Nenhuma das anteriores</t>
  </si>
  <si>
    <t>até 3 salários mínimos</t>
  </si>
  <si>
    <t>Parede de escalada (Parede vertical com saliências para apoiar mãos e pés durante a escalada), Slacklining (Fita unindo dois pontos fixos  para que caminhe e/ou se pratique manobras ao longo de seu curso), Skydiving (Fluxo de ar ascendente onde o vento anula a força da gravidade com a simulação de uma queda livre)</t>
  </si>
  <si>
    <t>Associação com programa de fidelização e bônus</t>
  </si>
  <si>
    <t>Diária Extremeland (Skate, Rapel, Escalada, Slackline) R$ 60,00</t>
  </si>
  <si>
    <t>Skydiving (Fluxo de ar ascendente onde o vento anula a força da gravidade com a simulação de uma queda livre), Marque essa opção também caso nunca tenha ouvido falar dessas atividades.</t>
  </si>
  <si>
    <t>Estacionamento com segurança, Equipe de assistência técnica para seus equipamentos esportivos pessoais</t>
  </si>
  <si>
    <t>Seção de Skydiving (R$ 85,00)</t>
  </si>
  <si>
    <t>Seção de Skydiving (R$ 85,00), Seção de Surf Indoor (R$ 100,00)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</si>
  <si>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livre), Surf Indoor (Surf praticado em uma piscina com onda artificial)</t>
  </si>
  <si>
    <t>Equipe de assistência técnica para seus equipamentos esportivos pessoais, Vestiário com armários para guarda de objetos pessoais., Área verde</t>
  </si>
  <si>
    <t>Cursos para iniciantes, Realização de torneios com participação de atletas consagrados, Reserva de material e locação de espaço para eventos de grupo e corporativos, Associação com programa de fidelização e bônus</t>
  </si>
  <si>
    <t>Diária Extremeland (Skate, Rapel, Escalada, Slackline) R$ 60,00, Seção de Skydiving (R$ 85,00), Diária Extremeland + 1 Seção de Skydiving + 1 Seção de Surf Indoor livre (R$ 150,00)</t>
  </si>
  <si>
    <t>Slacklining (Fita unindo dois pontos fixos  para que caminhe e/ou se pratique manobras ao longo de seu curso)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</si>
  <si>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</t>
  </si>
  <si>
    <t>Diária Extremeland (Skate, Rapel, Escalada, Slackline) R$ 60,00, Seção de Skydiving (R$ 85,00)</t>
  </si>
  <si>
    <t>Rapel (Descida de estrutura vertical com auxílio de cordas e equipamentos de segurança), Skydiving (Fluxo de ar ascendente onde o vento anula a força da gravidade com a simulação de uma queda livre), Surf Indoor (Surf praticado em uma piscina com onda artificial)</t>
  </si>
  <si>
    <t>Surf Indoor (Surf praticado em uma piscina com onda artificial)</t>
  </si>
  <si>
    <t>Não praticaria em nenhuma situação.</t>
  </si>
  <si>
    <t>Equipe de assistência técnica para seus equipamentos esportivos pessoais, Vestiário com armários para guarda de objetos pessoais.</t>
  </si>
  <si>
    <t>Sim, e pelo menos um com idade entre 14 e 18 anos.</t>
  </si>
  <si>
    <t>Reserva de material e locação de espaço para eventos de grupo e corporativos</t>
  </si>
  <si>
    <t>Marque essa opção também caso nunca tenha ouvido falar dessas atividades.</t>
  </si>
  <si>
    <t>Equipe de assistência técnica para seus equipamentos esportivos pessoais, Área verde</t>
  </si>
  <si>
    <t>Diária Extremeland (Skate, Rapel, Escalada, Slackline) R$ 60,00, Seção de Skydiving (R$ 85,00), Seção de Surf Indoor (R$ 100,00)</t>
  </si>
  <si>
    <t>Skate Half Pipe (Estrutura côncava em forma de "U" revestida em madeira de alta resistência)</t>
  </si>
  <si>
    <t>Diária livre (R$ 250,00)</t>
  </si>
  <si>
    <t>de 15 a 18 anos</t>
  </si>
  <si>
    <t>Skydiving (Fluxo de ar ascendente onde o vento anula a força da gravidade com a simulação de uma queda livre)</t>
  </si>
  <si>
    <t>Metrô e ponto perto</t>
  </si>
  <si>
    <t>Diária Extremeland + 1 Seção de Skydiving + 1 Seção de Surf Indoor livre (R$ 150,00)</t>
  </si>
  <si>
    <t>Estacionamento com segurança, Equipe de assistência técnica para seus equipamentos esportivos pessoais, Vestiário com armários para guarda de objetos pessoais., Ambulatorio</t>
  </si>
  <si>
    <t>Parede de escalada (Parede vertical com saliências para apoiar mãos e pés durante a escalada)</t>
  </si>
  <si>
    <t>Estacionamento com segurança, Espaço para crianças com monitores, Equipe de assistência técnica para seus equipamentos esportivos pessoais</t>
  </si>
  <si>
    <t>Cursos para iniciantes, Realização de torneios com participação de atletas consagrados</t>
  </si>
  <si>
    <t>Skate Half Pipe (Estrutura côncava em forma de "U" revestida em madeira de alta resistência), Skydiving (Fluxo de ar ascendente onde o vento anula a força da gravidade com a simulação de uma queda livre)</t>
  </si>
  <si>
    <t>Rapel (Descida de estrutura vertical com auxílio de cordas e equipamentos de segurança), Skydiving (Fluxo de ar ascendente onde o vento anula a força da gravidade com a simulação de uma queda livre)</t>
  </si>
  <si>
    <t>Parede de escalada (Parede vertical com saliências para apoiar mãos e pés durante a escalada), Rapel (Descida de estrutura vertical com auxílio de cordas e equipamentos de segurança), Skydiving (Fluxo de ar ascendente onde o vento anula a força da gravidade com a simulação de uma queda livre), Surf Indoor (Surf praticado em uma piscina com onda artificial)</t>
  </si>
  <si>
    <t>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livre), Surf Indoor (Surf praticado em uma piscina com onda artificial)</t>
  </si>
  <si>
    <t>Estacionamento com segurança, Equipe de assistência técnica para seus equipamentos esportivos pessoais, Área verde</t>
  </si>
  <si>
    <t>Skate Half Pipe (Estrutura côncava em forma de "U" revestida em madeira de alta resistência), Rapel (Descida de estrutura vertical com auxílio de cordas e equipamentos de segurança), Surf Indoor (Surf praticado em uma piscina com onda artificial)</t>
  </si>
  <si>
    <t>Espaço para crianças com monitores, Equipe de assistência técnica para seus equipamentos esportivos pessoais</t>
  </si>
  <si>
    <t>não praticaria</t>
  </si>
  <si>
    <t>Parede de escalada (Parede vertical com saliências para apoiar mãos e pés durante a escalada), Skydiving (Fluxo de ar ascendente onde o vento anula a força da gravidade com a simulação de uma queda livre), Surf Indoor (Surf praticado em uma piscina com onda artificial)</t>
  </si>
  <si>
    <t>Cursos para iniciantes, Reserva de material e locação de espaço para eventos de grupo e corporativos, Associação com programa de fidelização e bônus</t>
  </si>
  <si>
    <t>Cursos para iniciantes, Reserva de material e locação de espaço para eventos de grupo e corporativos</t>
  </si>
  <si>
    <t>Parede de escalada (Parede vertical com saliências para apoiar mãos e pés durante a escalada), Rapel (Descida de estrutura vertical com auxílio de cordas e equipamentos de segurança), Skydiving (Fluxo de ar ascendente onde o vento anula a força da gravidade com a simulação de uma queda livre)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</si>
  <si>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</t>
  </si>
  <si>
    <t>Parede de escalada (Parede vertical com saliências para apoiar mãos e pés durante a escalada), Rapel (Descida de estrutura vertical com auxílio de cordas e equipamentos de segurança)</t>
  </si>
  <si>
    <t>Cursos para iniciantes, aluguel de equipamentos</t>
  </si>
  <si>
    <t>Espaço para crianças com monitores</t>
  </si>
  <si>
    <t>Skate Half Pipe (Estrutura côncava em forma de "U" revestida em madeira de alta resistência), Slacklining (Fita unindo dois pontos fixos  para que caminhe e/ou se pratique manobras ao longo de seu curso)</t>
  </si>
  <si>
    <t>Parede de escalada (Parede vertical com saliências para apoiar mãos e pés durante a escalada), Skydiving (Fluxo de ar ascendente onde o vento anula a força da gravidade com a simulação de uma queda livre)</t>
  </si>
  <si>
    <t>Realização de torneios com participação de atletas consagrados</t>
  </si>
  <si>
    <t>Seção de Surf Indoor (R$ 100,00), Diária Extremeland + 1 Seção de Skydiving + 1 Seção de Surf Indoor livre (R$ 150,00)</t>
  </si>
  <si>
    <t>Cursos para iniciantes, Realização de torneios com participação de atletas consagrados, Venda de material esportivo, equipamentos e acessórios</t>
  </si>
  <si>
    <t>Seção de Skydiving (R$ 85,00), Diária Extremeland + 1 Seção de Skydiving + 1 Seção de Surf Indoor livre (R$ 150,00)</t>
  </si>
  <si>
    <t>Rapel (Descida de estrutura vertical com auxílio de cordas e equipamentos de segurança), Surf Indoor (Surf praticado em uma piscina com onda artificial)</t>
  </si>
  <si>
    <t>Estacionamento com segurança, Espaço para crianças com monitores, Área verde</t>
  </si>
  <si>
    <t>Seção de Surf Indoor (R$ 100,00)</t>
  </si>
  <si>
    <t>Espaço para crianças com monitores, Vestiário com armários para guarda de objetos pessoais.</t>
  </si>
  <si>
    <t>Skate Half Pipe (Estrutura côncava em forma de "U" revestida em madeira de alta resistência), Rapel (Descida de estrutura vertical com auxílio de cordas e equipamentos de segurança), Slacklining (Fita unindo dois pontos fixos  para que caminhe e/ou se pratique manobras ao longo de seu curso)</t>
  </si>
  <si>
    <t>Parede de escalada (Parede vertical com saliências para apoiar mãos e pés durante a escalada), Slacklining (Fita unindo dois pontos fixos  para que caminhe e/ou se pratique manobras ao longo de seu curso)</t>
  </si>
  <si>
    <t>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Surf Indoor (Surf praticado em uma piscina com onda artificial)</t>
  </si>
  <si>
    <t>Diária Extremeland (Skate, Rapel, Escalada, Slackline) R$ 60,00, Seção de Surf Indoor (R$ 100,00), Diária Extremeland + 1 Seção de Skydiving + 1 Seção de Surf Indoor livre (R$ 150,00)</t>
  </si>
  <si>
    <t>Estacionamento com segurança, Equipe de assistência técnica para seus equipamentos esportivos pessoais, Vestiário com armários para guarda de objetos pessoais., Instrutores e equipamentos de segurança</t>
  </si>
  <si>
    <t>Estacionamento com segurança, Vestiário com armários para guarda de objetos pessoais., Área verde</t>
  </si>
  <si>
    <t>Skate Half Pipe (Estrutura côncava em forma de "U" revestida em madeira de alta resistência), Parede de escalada (Parede vertical com saliências para apoiar mãos e pés durante a escalada), Skydiving (Fluxo de ar ascendente onde o vento anula a força da gravidade com a simulação de uma queda livre), Surf Indoor (Surf praticado em uma piscina com onda artificial)</t>
  </si>
  <si>
    <t>Reserva de material e locação de espaço para eventos de grupo e corporativos, Associação com programa de fidelização e bônus</t>
  </si>
  <si>
    <t>Diária R$35,00 mensalidade 150,00</t>
  </si>
  <si>
    <t>Skate Half Pipe (Estrutura côncava em forma de "U" revestida em madeira de alta resistência), Skydiving (Fluxo de ar ascendente onde o vento anula a força da gravidade com a simulação de uma queda livre), Surf Indoor (Surf praticado em uma piscina com onda artificial)</t>
  </si>
  <si>
    <t>Diária Extremeland (Skate, Rapel, Escalada, Slackline) R$ 60,00, Seção de Skydiving (R$ 85,00), Diária R$35,00 mensalidade 150,00</t>
  </si>
  <si>
    <t>alguma em que eu pudesse pagar apenas pela escalada e slackline</t>
  </si>
  <si>
    <t>Diária Extremeland (Skate, Rapel, Escalada, Slackline) R$ 60,00, Seção de Surf Indoor (R$ 100,00)</t>
  </si>
  <si>
    <t>Realização de torneios com participação de atletas consagrados, Venda de material esportivo, equipamentos e acessórios</t>
  </si>
  <si>
    <t>Slacklining (Fita unindo dois pontos fixos  para que caminhe e/ou se pratique manobras ao longo de seu curso), Skydiving (Fluxo de ar ascendente onde o vento anula a força da gravidade com a simulação de uma queda livre), Surf Indoor (Surf praticado em uma piscina com onda artificial)</t>
  </si>
  <si>
    <t>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</t>
  </si>
  <si>
    <t>Diária Extremeland (Skate, Rapel, Escalada, Slackline) R$ 60,00, Diária Extremeland + 1 Seção de Skydiving + 1 Seção de Surf Indoor livre (R$ 150,00)</t>
  </si>
  <si>
    <t>Cursos para iniciantes, Realização de torneios com participação de atletas consagrados, Venda de material esportivo, equipamentos e acessórios, Reserva de material e locação de espaço para eventos de grupo e corporativos, Associação com programa de fidelização e bônus, Paintball. Faço parte de time, tenho trocentos amigos que gostam, mas todo campo é longe de SP. Se for bom está quase em outro DDD.</t>
  </si>
  <si>
    <t>Espaço para crianças com monitores, Vestiário com armários para guarda de objetos pessoais., Área verde, Lanchonete</t>
  </si>
  <si>
    <t>Equipe de assistência técnica para seus equipamentos esportivos pessoais, Vestiário com armários para guarda de objetos pessoais., Área verde, Ducha</t>
  </si>
  <si>
    <t>Estacionamento com segurança, Equipe de assistência técnica para seus equipamentos esportivos pessoais, Vestiário com armários para guarda de objetos pessoais., lanchonete</t>
  </si>
  <si>
    <t>Estacionamento com segurança, Espaço para crianças com monitores, Equipe de assistência técnica para seus equipamentos esportivos pessoais, Vestiário com armários para guarda de objetos pessoais., Área verde</t>
  </si>
  <si>
    <t>Espaço para crianças com monitores, Vestiário com armários para guarda de objetos pessoais., Área verde</t>
  </si>
  <si>
    <t>Diária restrita a uma atividade qualquer (até R$ 75,00)</t>
  </si>
  <si>
    <t xml:space="preserve"> Surf Indoor (Surf praticado em uma piscina com onda artificial)</t>
  </si>
  <si>
    <t xml:space="preserve"> Sky diving (Fluxo de ar ascendente onde o vento anula a força da gravidade com a simulação de uma queda livre)</t>
  </si>
  <si>
    <t xml:space="preserve"> Parede de escalada (Parede vertical com saliências para apoiar mãos e pés durante a escalada)</t>
  </si>
  <si>
    <t xml:space="preserve"> Rapel (Descida de estrutura vertical com auxílio de cordas e equipamentos de segurança)</t>
  </si>
  <si>
    <t xml:space="preserve"> Slack lining (Fita unindo dois pontos fixos  para que caminhe e/ou se pratique manobras ao longo de seu curso)</t>
  </si>
  <si>
    <t xml:space="preserve"> Slacklining (Fita unindo dois pontos fixos  para que caminhe e/ou se pratique manobras ao longo de seu curso)</t>
  </si>
  <si>
    <t xml:space="preserve"> Skydiving (Fluxo de ar ascendente onde o vento anula a força da gravidade com a simulação de uma queda livre)</t>
  </si>
  <si>
    <t xml:space="preserve"> Marque essa opção também caso nunca tenha ouvido falar dessas atividades.</t>
  </si>
  <si>
    <t>Escolhas</t>
  </si>
  <si>
    <t>após 5 anos.</t>
  </si>
  <si>
    <t>equivale à máxima exposição do caixa (mês 12). O primeiro fluxo de caixa acumulado positivo ocorre em aproximadamente 3 anos (mês 35).</t>
  </si>
  <si>
    <t>Estacionamento Vertical</t>
  </si>
  <si>
    <t>Administrador</t>
  </si>
  <si>
    <t>Auxiliar administrativo</t>
  </si>
  <si>
    <t>Salários - Reajuste Annual</t>
  </si>
  <si>
    <t>Encargos trabalhistas</t>
  </si>
  <si>
    <t>Receita mensalista</t>
  </si>
  <si>
    <t>Receita avulsa</t>
  </si>
  <si>
    <t>Funcionamento</t>
  </si>
  <si>
    <t>24 h</t>
  </si>
  <si>
    <t>Número de Vagas</t>
  </si>
  <si>
    <t>Horas/dia Avulso/vaga</t>
  </si>
  <si>
    <t>% Reajuste</t>
  </si>
  <si>
    <t>Preços Mensais</t>
  </si>
  <si>
    <t>Diurno por 12 horas</t>
  </si>
  <si>
    <t>Integral</t>
  </si>
  <si>
    <t>Preços Avulsos</t>
  </si>
  <si>
    <t>1 hora</t>
  </si>
  <si>
    <t>Demais horas</t>
  </si>
  <si>
    <t>Diária por 12 horas</t>
  </si>
  <si>
    <t>Utilização da capacidade</t>
  </si>
  <si>
    <t>Receita Bruta Total</t>
  </si>
  <si>
    <t>RB Total Mensalistas</t>
  </si>
  <si>
    <t>% Diurno por 12 horas</t>
  </si>
  <si>
    <t>% Integral</t>
  </si>
  <si>
    <t>RB Total Avulsos</t>
  </si>
  <si>
    <t>% Total</t>
  </si>
  <si>
    <t>n Vagas mensalistas</t>
  </si>
  <si>
    <t>% vagas avulso</t>
  </si>
  <si>
    <t>n de Vagas</t>
  </si>
  <si>
    <t>n vagas avulso</t>
  </si>
  <si>
    <t>Horas/dia Avulso</t>
  </si>
  <si>
    <t>Total Hora Vagas</t>
  </si>
  <si>
    <t>Valor gasto hora/carro</t>
  </si>
  <si>
    <t>Hora</t>
  </si>
  <si>
    <t>Horas utilizadas</t>
  </si>
  <si>
    <t>Ticket Médio por hora</t>
  </si>
  <si>
    <t>Receita Bruta Diária</t>
  </si>
  <si>
    <t>IPTU</t>
  </si>
  <si>
    <t>Custos do Imóvel - Reajuste Annual</t>
  </si>
  <si>
    <t>Contabilidade</t>
  </si>
  <si>
    <t>Montagem</t>
  </si>
  <si>
    <t>Website</t>
  </si>
  <si>
    <t>Containers (R$4000 cada)</t>
  </si>
  <si>
    <t>Sistema automatizado da Skyline (3000 euros/ vaga - euro 3,2, custo de impostação e frete 25%)</t>
  </si>
  <si>
    <t>Gerador e instalação</t>
  </si>
  <si>
    <t>Diversos</t>
  </si>
  <si>
    <t>Investimentos - Equipamentos e Infra-Estrutura</t>
  </si>
  <si>
    <t>Investimentos</t>
  </si>
  <si>
    <t>Energia Elétrica</t>
  </si>
  <si>
    <t>Limpeza</t>
  </si>
  <si>
    <t>Manutenção</t>
  </si>
  <si>
    <t>Segurança</t>
  </si>
  <si>
    <t>Telefone e Internet</t>
  </si>
  <si>
    <t>Água</t>
  </si>
  <si>
    <t>Material de Escritório</t>
  </si>
  <si>
    <t>Acessoria Jurídica</t>
  </si>
  <si>
    <t>Seguro</t>
  </si>
  <si>
    <t>Marketing</t>
  </si>
  <si>
    <t>% das vagas AVULSO</t>
  </si>
  <si>
    <t>% das vagas MENSALISTAS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</si>
</sst>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&quot;R$ &quot;* #,##0.00_);_(&quot;R$ &quot;* \(#,##0.00\);_(&quot;R$ &quot;* &quot;-&quot;??_);_(@_)"/>
    <numFmt numFmtId="168" formatCode="_-* #,##0_-;\-* #,##0_-;_-* &quot;-&quot;??_-;_-@_-"/>
    <numFmt numFmtId="169" formatCode="_(* #,##0_);_(* \(#,##0\);_(* &quot;-&quot;??_);_(@_)"/>
    <numFmt numFmtId="170" formatCode="m/d/yyyy\ h:mm:ss;@"/>
    <numFmt numFmtId="171" formatCode="0.0%"/>
  </numFmts>
  <fonts count="19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0"/>
      <name val="Calibri"/>
    </font>
    <font>
      <sz val="11"/>
      <name val="Calibri"/>
    </font>
    <font>
      <b/>
      <sz val="11"/>
      <name val="Calibri"/>
    </font>
    <font>
      <sz val="11"/>
      <color indexed="9"/>
      <name val="Calibri"/>
    </font>
    <font>
      <b/>
      <sz val="11"/>
      <color indexed="12"/>
      <name val="Calibri"/>
    </font>
    <font>
      <b/>
      <sz val="11"/>
      <color indexed="18"/>
      <name val="Calibri"/>
    </font>
    <font>
      <sz val="11"/>
      <color theme="0"/>
      <name val="Calibri"/>
    </font>
    <font>
      <sz val="11"/>
      <color indexed="18"/>
      <name val="Calibri"/>
    </font>
    <font>
      <i/>
      <u/>
      <sz val="11"/>
      <name val="Calibri"/>
    </font>
    <font>
      <b/>
      <sz val="11"/>
      <color indexed="10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/>
      <bottom style="thin">
        <color theme="0"/>
      </bottom>
      <diagonal/>
    </border>
  </borders>
  <cellStyleXfs count="120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2">
    <xf numFmtId="0" fontId="0" fillId="0" borderId="0" xfId="0"/>
    <xf numFmtId="165" fontId="0" fillId="0" borderId="5" xfId="1" applyFont="1" applyBorder="1"/>
    <xf numFmtId="165" fontId="3" fillId="0" borderId="0" xfId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15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65" fontId="0" fillId="0" borderId="0" xfId="0" applyNumberFormat="1" applyFont="1"/>
    <xf numFmtId="0" fontId="0" fillId="0" borderId="0" xfId="0" applyAlignment="1">
      <alignment wrapText="1"/>
    </xf>
    <xf numFmtId="0" fontId="6" fillId="7" borderId="31" xfId="0" applyFont="1" applyFill="1" applyBorder="1" applyAlignment="1">
      <alignment horizontal="center" shrinkToFit="1"/>
    </xf>
    <xf numFmtId="0" fontId="6" fillId="7" borderId="32" xfId="0" applyFont="1" applyFill="1" applyBorder="1" applyAlignment="1">
      <alignment horizontal="center" shrinkToFit="1"/>
    </xf>
    <xf numFmtId="0" fontId="6" fillId="7" borderId="33" xfId="0" applyFont="1" applyFill="1" applyBorder="1" applyAlignment="1">
      <alignment horizontal="center" shrinkToFit="1"/>
    </xf>
    <xf numFmtId="170" fontId="0" fillId="6" borderId="34" xfId="0" applyNumberFormat="1" applyFill="1" applyBorder="1" applyAlignment="1">
      <alignment shrinkToFit="1"/>
    </xf>
    <xf numFmtId="0" fontId="0" fillId="6" borderId="35" xfId="0" applyFill="1" applyBorder="1" applyAlignment="1">
      <alignment shrinkToFit="1"/>
    </xf>
    <xf numFmtId="0" fontId="0" fillId="6" borderId="36" xfId="0" applyFill="1" applyBorder="1" applyAlignment="1">
      <alignment shrinkToFit="1"/>
    </xf>
    <xf numFmtId="170" fontId="0" fillId="6" borderId="37" xfId="0" applyNumberFormat="1" applyFill="1" applyBorder="1" applyAlignment="1">
      <alignment shrinkToFit="1"/>
    </xf>
    <xf numFmtId="0" fontId="0" fillId="6" borderId="38" xfId="0" applyFill="1" applyBorder="1" applyAlignment="1">
      <alignment shrinkToFit="1"/>
    </xf>
    <xf numFmtId="0" fontId="0" fillId="6" borderId="39" xfId="0" applyFill="1" applyBorder="1" applyAlignment="1">
      <alignment shrinkToFit="1"/>
    </xf>
    <xf numFmtId="0" fontId="0" fillId="6" borderId="35" xfId="0" applyFill="1" applyBorder="1" applyAlignment="1">
      <alignment horizontal="left"/>
    </xf>
    <xf numFmtId="0" fontId="0" fillId="0" borderId="35" xfId="0" applyBorder="1"/>
    <xf numFmtId="0" fontId="0" fillId="6" borderId="0" xfId="0" applyFill="1" applyBorder="1" applyAlignment="1">
      <alignment horizontal="left"/>
    </xf>
    <xf numFmtId="0" fontId="0" fillId="0" borderId="38" xfId="0" applyBorder="1"/>
    <xf numFmtId="9" fontId="0" fillId="0" borderId="35" xfId="0" applyNumberFormat="1" applyBorder="1"/>
    <xf numFmtId="0" fontId="0" fillId="0" borderId="0" xfId="0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0" fillId="0" borderId="0" xfId="4" applyFont="1"/>
    <xf numFmtId="0" fontId="10" fillId="0" borderId="0" xfId="4" applyFont="1" applyFill="1"/>
    <xf numFmtId="0" fontId="10" fillId="0" borderId="0" xfId="4" applyFont="1" applyFill="1" applyBorder="1"/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/>
    <xf numFmtId="4" fontId="0" fillId="4" borderId="5" xfId="0" applyNumberFormat="1" applyFont="1" applyFill="1" applyBorder="1" applyAlignment="1">
      <alignment horizontal="left"/>
    </xf>
    <xf numFmtId="4" fontId="0" fillId="0" borderId="0" xfId="0" applyNumberFormat="1" applyFont="1" applyFill="1"/>
    <xf numFmtId="4" fontId="0" fillId="3" borderId="0" xfId="0" applyNumberFormat="1" applyFont="1" applyFill="1"/>
    <xf numFmtId="4" fontId="10" fillId="4" borderId="5" xfId="0" applyNumberFormat="1" applyFont="1" applyFill="1" applyBorder="1" applyAlignment="1">
      <alignment horizontal="left"/>
    </xf>
    <xf numFmtId="4" fontId="0" fillId="0" borderId="0" xfId="0" applyNumberFormat="1" applyFont="1"/>
    <xf numFmtId="167" fontId="3" fillId="0" borderId="0" xfId="0" applyNumberFormat="1" applyFont="1" applyFill="1"/>
    <xf numFmtId="0" fontId="3" fillId="3" borderId="0" xfId="0" applyFont="1" applyFill="1"/>
    <xf numFmtId="9" fontId="0" fillId="0" borderId="0" xfId="0" applyNumberFormat="1" applyFont="1"/>
    <xf numFmtId="0" fontId="9" fillId="5" borderId="28" xfId="0" applyFont="1" applyFill="1" applyBorder="1" applyAlignment="1">
      <alignment horizontal="left"/>
    </xf>
    <xf numFmtId="0" fontId="3" fillId="2" borderId="0" xfId="0" applyFont="1" applyFill="1"/>
    <xf numFmtId="4" fontId="0" fillId="4" borderId="5" xfId="0" applyNumberFormat="1" applyFont="1" applyFill="1" applyBorder="1" applyAlignment="1"/>
    <xf numFmtId="0" fontId="11" fillId="4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9" fillId="5" borderId="5" xfId="0" applyFont="1" applyFill="1" applyBorder="1"/>
    <xf numFmtId="167" fontId="0" fillId="0" borderId="0" xfId="0" applyNumberFormat="1" applyFont="1"/>
    <xf numFmtId="167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9" fillId="5" borderId="5" xfId="0" applyFont="1" applyFill="1" applyBorder="1" applyAlignment="1">
      <alignment horizontal="left"/>
    </xf>
    <xf numFmtId="165" fontId="12" fillId="0" borderId="0" xfId="0" applyNumberFormat="1" applyFont="1" applyFill="1"/>
    <xf numFmtId="0" fontId="9" fillId="5" borderId="0" xfId="0" applyFont="1" applyFill="1" applyBorder="1"/>
    <xf numFmtId="0" fontId="10" fillId="0" borderId="24" xfId="4" applyFont="1" applyBorder="1"/>
    <xf numFmtId="0" fontId="10" fillId="0" borderId="24" xfId="4" applyFont="1" applyFill="1" applyBorder="1"/>
    <xf numFmtId="17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3" fillId="0" borderId="0" xfId="4" applyNumberFormat="1" applyFont="1" applyFill="1" applyBorder="1" applyAlignment="1">
      <alignment horizontal="center"/>
    </xf>
    <xf numFmtId="0" fontId="10" fillId="4" borderId="5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 applyAlignment="1"/>
    <xf numFmtId="0" fontId="11" fillId="0" borderId="0" xfId="4" applyFont="1" applyFill="1" applyBorder="1"/>
    <xf numFmtId="166" fontId="14" fillId="0" borderId="0" xfId="2" applyNumberFormat="1" applyFont="1" applyFill="1" applyBorder="1" applyAlignment="1">
      <alignment horizontal="center"/>
    </xf>
    <xf numFmtId="0" fontId="10" fillId="0" borderId="24" xfId="4" applyFont="1" applyFill="1" applyBorder="1" applyAlignment="1">
      <alignment horizontal="left"/>
    </xf>
    <xf numFmtId="166" fontId="14" fillId="0" borderId="24" xfId="2" applyNumberFormat="1" applyFont="1" applyFill="1" applyBorder="1" applyAlignment="1">
      <alignment horizontal="center"/>
    </xf>
    <xf numFmtId="164" fontId="10" fillId="0" borderId="0" xfId="4" applyNumberFormat="1" applyFont="1" applyFill="1" applyBorder="1"/>
    <xf numFmtId="0" fontId="10" fillId="0" borderId="20" xfId="4" applyFont="1" applyBorder="1"/>
    <xf numFmtId="0" fontId="10" fillId="0" borderId="19" xfId="4" applyFont="1" applyFill="1" applyBorder="1"/>
    <xf numFmtId="166" fontId="11" fillId="0" borderId="0" xfId="4" applyNumberFormat="1" applyFont="1" applyFill="1" applyBorder="1"/>
    <xf numFmtId="164" fontId="10" fillId="0" borderId="5" xfId="4" applyNumberFormat="1" applyFont="1" applyFill="1" applyBorder="1"/>
    <xf numFmtId="0" fontId="12" fillId="0" borderId="0" xfId="4" applyFont="1"/>
    <xf numFmtId="0" fontId="10" fillId="0" borderId="14" xfId="4" applyFont="1" applyBorder="1"/>
    <xf numFmtId="164" fontId="13" fillId="0" borderId="5" xfId="4" applyNumberFormat="1" applyFont="1" applyFill="1" applyBorder="1" applyAlignment="1">
      <alignment horizontal="center"/>
    </xf>
    <xf numFmtId="0" fontId="10" fillId="4" borderId="5" xfId="0" applyFont="1" applyFill="1" applyBorder="1"/>
    <xf numFmtId="165" fontId="0" fillId="0" borderId="0" xfId="1" applyFont="1" applyFill="1" applyBorder="1"/>
    <xf numFmtId="0" fontId="0" fillId="0" borderId="24" xfId="0" applyFont="1" applyBorder="1"/>
    <xf numFmtId="4" fontId="0" fillId="0" borderId="5" xfId="0" applyNumberFormat="1" applyFont="1" applyBorder="1"/>
    <xf numFmtId="0" fontId="10" fillId="4" borderId="4" xfId="0" applyFont="1" applyFill="1" applyBorder="1" applyAlignment="1">
      <alignment horizontal="left"/>
    </xf>
    <xf numFmtId="165" fontId="0" fillId="0" borderId="0" xfId="1" applyFont="1" applyBorder="1"/>
    <xf numFmtId="0" fontId="0" fillId="0" borderId="26" xfId="0" applyFont="1" applyBorder="1"/>
    <xf numFmtId="0" fontId="0" fillId="4" borderId="5" xfId="0" applyFont="1" applyFill="1" applyBorder="1"/>
    <xf numFmtId="165" fontId="0" fillId="0" borderId="5" xfId="0" applyNumberFormat="1" applyFont="1" applyFill="1" applyBorder="1"/>
    <xf numFmtId="43" fontId="0" fillId="0" borderId="0" xfId="0" applyNumberFormat="1" applyFont="1"/>
    <xf numFmtId="165" fontId="0" fillId="0" borderId="21" xfId="1" applyFont="1" applyBorder="1"/>
    <xf numFmtId="0" fontId="15" fillId="5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8" fontId="0" fillId="0" borderId="0" xfId="0" applyNumberFormat="1" applyFont="1" applyFill="1"/>
    <xf numFmtId="165" fontId="9" fillId="8" borderId="14" xfId="1" applyFont="1" applyFill="1" applyBorder="1"/>
    <xf numFmtId="0" fontId="9" fillId="8" borderId="5" xfId="0" applyFont="1" applyFill="1" applyBorder="1"/>
    <xf numFmtId="0" fontId="9" fillId="8" borderId="5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165" fontId="9" fillId="8" borderId="12" xfId="1" applyFont="1" applyFill="1" applyBorder="1"/>
    <xf numFmtId="0" fontId="9" fillId="8" borderId="11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left"/>
    </xf>
    <xf numFmtId="165" fontId="9" fillId="8" borderId="13" xfId="1" applyFont="1" applyFill="1" applyBorder="1"/>
    <xf numFmtId="0" fontId="9" fillId="5" borderId="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left"/>
    </xf>
    <xf numFmtId="165" fontId="9" fillId="8" borderId="7" xfId="1" applyFont="1" applyFill="1" applyBorder="1"/>
    <xf numFmtId="0" fontId="9" fillId="5" borderId="17" xfId="0" applyFont="1" applyFill="1" applyBorder="1" applyAlignment="1">
      <alignment horizontal="center"/>
    </xf>
    <xf numFmtId="0" fontId="9" fillId="8" borderId="8" xfId="0" applyFont="1" applyFill="1" applyBorder="1"/>
    <xf numFmtId="165" fontId="9" fillId="8" borderId="8" xfId="0" applyNumberFormat="1" applyFont="1" applyFill="1" applyBorder="1"/>
    <xf numFmtId="0" fontId="9" fillId="5" borderId="3" xfId="0" applyFont="1" applyFill="1" applyBorder="1" applyAlignment="1">
      <alignment horizontal="center" vertical="center"/>
    </xf>
    <xf numFmtId="0" fontId="9" fillId="8" borderId="11" xfId="0" applyFont="1" applyFill="1" applyBorder="1"/>
    <xf numFmtId="0" fontId="9" fillId="5" borderId="17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center" vertical="center"/>
    </xf>
    <xf numFmtId="1" fontId="9" fillId="5" borderId="17" xfId="0" applyNumberFormat="1" applyFont="1" applyFill="1" applyBorder="1" applyAlignment="1">
      <alignment horizontal="left"/>
    </xf>
    <xf numFmtId="3" fontId="9" fillId="5" borderId="17" xfId="0" applyNumberFormat="1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3" fontId="9" fillId="5" borderId="5" xfId="0" applyNumberFormat="1" applyFont="1" applyFill="1" applyBorder="1" applyAlignment="1">
      <alignment horizontal="center"/>
    </xf>
    <xf numFmtId="0" fontId="9" fillId="5" borderId="27" xfId="4" applyFont="1" applyFill="1" applyBorder="1" applyAlignment="1">
      <alignment horizontal="left"/>
    </xf>
    <xf numFmtId="0" fontId="15" fillId="5" borderId="0" xfId="4" applyFont="1" applyFill="1" applyBorder="1" applyAlignment="1">
      <alignment horizontal="center"/>
    </xf>
    <xf numFmtId="0" fontId="15" fillId="5" borderId="21" xfId="4" applyFont="1" applyFill="1" applyBorder="1" applyAlignment="1">
      <alignment horizontal="center"/>
    </xf>
    <xf numFmtId="0" fontId="15" fillId="5" borderId="0" xfId="4" applyFont="1" applyFill="1" applyBorder="1" applyAlignment="1"/>
    <xf numFmtId="0" fontId="15" fillId="5" borderId="0" xfId="4" applyFont="1" applyFill="1" applyBorder="1"/>
    <xf numFmtId="0" fontId="9" fillId="8" borderId="8" xfId="4" applyFont="1" applyFill="1" applyBorder="1"/>
    <xf numFmtId="4" fontId="9" fillId="8" borderId="8" xfId="4" applyNumberFormat="1" applyFont="1" applyFill="1" applyBorder="1"/>
    <xf numFmtId="0" fontId="9" fillId="5" borderId="5" xfId="4" applyFont="1" applyFill="1" applyBorder="1" applyAlignment="1">
      <alignment horizontal="center"/>
    </xf>
    <xf numFmtId="0" fontId="9" fillId="8" borderId="5" xfId="4" applyFont="1" applyFill="1" applyBorder="1"/>
    <xf numFmtId="4" fontId="9" fillId="8" borderId="5" xfId="4" applyNumberFormat="1" applyFont="1" applyFill="1" applyBorder="1"/>
    <xf numFmtId="0" fontId="9" fillId="5" borderId="17" xfId="4" applyFont="1" applyFill="1" applyBorder="1" applyAlignment="1">
      <alignment horizontal="left"/>
    </xf>
    <xf numFmtId="0" fontId="9" fillId="5" borderId="17" xfId="4" applyFont="1" applyFill="1" applyBorder="1" applyAlignment="1">
      <alignment horizontal="center"/>
    </xf>
    <xf numFmtId="164" fontId="9" fillId="5" borderId="5" xfId="4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4" fontId="9" fillId="8" borderId="5" xfId="0" applyNumberFormat="1" applyFont="1" applyFill="1" applyBorder="1" applyAlignment="1">
      <alignment horizontal="left"/>
    </xf>
    <xf numFmtId="165" fontId="15" fillId="8" borderId="5" xfId="1" applyFont="1" applyFill="1" applyBorder="1"/>
    <xf numFmtId="165" fontId="0" fillId="9" borderId="29" xfId="1" applyFont="1" applyFill="1" applyBorder="1"/>
    <xf numFmtId="165" fontId="0" fillId="9" borderId="30" xfId="1" applyFont="1" applyFill="1" applyBorder="1"/>
    <xf numFmtId="0" fontId="9" fillId="5" borderId="5" xfId="0" applyFont="1" applyFill="1" applyBorder="1" applyAlignment="1">
      <alignment horizontal="center"/>
    </xf>
    <xf numFmtId="9" fontId="0" fillId="6" borderId="5" xfId="0" applyNumberFormat="1" applyFont="1" applyFill="1" applyBorder="1" applyAlignment="1"/>
    <xf numFmtId="4" fontId="0" fillId="6" borderId="5" xfId="0" applyNumberFormat="1" applyFont="1" applyFill="1" applyBorder="1" applyAlignment="1"/>
    <xf numFmtId="4" fontId="0" fillId="6" borderId="5" xfId="5" applyNumberFormat="1" applyFont="1" applyFill="1" applyBorder="1" applyAlignment="1"/>
    <xf numFmtId="9" fontId="10" fillId="0" borderId="5" xfId="0" applyNumberFormat="1" applyFont="1" applyFill="1" applyBorder="1"/>
    <xf numFmtId="10" fontId="10" fillId="0" borderId="5" xfId="0" applyNumberFormat="1" applyFont="1" applyFill="1" applyBorder="1"/>
    <xf numFmtId="0" fontId="18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3" fontId="0" fillId="0" borderId="5" xfId="0" applyNumberFormat="1" applyFont="1" applyFill="1" applyBorder="1"/>
    <xf numFmtId="9" fontId="0" fillId="0" borderId="5" xfId="0" applyNumberFormat="1" applyFont="1" applyFill="1" applyBorder="1"/>
    <xf numFmtId="2" fontId="0" fillId="0" borderId="5" xfId="0" applyNumberFormat="1" applyFont="1" applyFill="1" applyBorder="1"/>
    <xf numFmtId="3" fontId="0" fillId="0" borderId="5" xfId="0" applyNumberFormat="1" applyFont="1" applyBorder="1"/>
    <xf numFmtId="2" fontId="0" fillId="0" borderId="5" xfId="0" applyNumberFormat="1" applyFont="1" applyBorder="1"/>
    <xf numFmtId="1" fontId="0" fillId="0" borderId="5" xfId="0" applyNumberFormat="1" applyFont="1" applyBorder="1"/>
    <xf numFmtId="0" fontId="9" fillId="5" borderId="5" xfId="0" applyFont="1" applyFill="1" applyBorder="1" applyAlignment="1">
      <alignment horizontal="center"/>
    </xf>
    <xf numFmtId="165" fontId="0" fillId="10" borderId="5" xfId="1" applyFont="1" applyFill="1" applyBorder="1"/>
    <xf numFmtId="10" fontId="10" fillId="0" borderId="0" xfId="0" applyNumberFormat="1" applyFont="1" applyFill="1" applyBorder="1"/>
    <xf numFmtId="169" fontId="0" fillId="0" borderId="5" xfId="1" applyNumberFormat="1" applyFont="1" applyBorder="1" applyAlignment="1">
      <alignment horizontal="center" vertical="center"/>
    </xf>
    <xf numFmtId="0" fontId="3" fillId="0" borderId="0" xfId="0" applyFont="1"/>
    <xf numFmtId="2" fontId="0" fillId="0" borderId="0" xfId="0" applyNumberFormat="1" applyFont="1" applyFill="1" applyBorder="1"/>
    <xf numFmtId="0" fontId="15" fillId="12" borderId="18" xfId="0" applyFont="1" applyFill="1" applyBorder="1"/>
    <xf numFmtId="0" fontId="15" fillId="12" borderId="22" xfId="0" applyFont="1" applyFill="1" applyBorder="1"/>
    <xf numFmtId="0" fontId="0" fillId="0" borderId="20" xfId="0" applyFont="1" applyBorder="1"/>
    <xf numFmtId="3" fontId="0" fillId="0" borderId="0" xfId="0" applyNumberFormat="1" applyFont="1" applyBorder="1"/>
    <xf numFmtId="0" fontId="0" fillId="0" borderId="22" xfId="0" applyFont="1" applyBorder="1"/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/>
    <xf numFmtId="10" fontId="9" fillId="5" borderId="5" xfId="0" applyNumberFormat="1" applyFont="1" applyFill="1" applyBorder="1"/>
    <xf numFmtId="10" fontId="9" fillId="5" borderId="5" xfId="0" applyNumberFormat="1" applyFont="1" applyFill="1" applyBorder="1" applyAlignment="1">
      <alignment horizontal="center"/>
    </xf>
    <xf numFmtId="167" fontId="0" fillId="0" borderId="0" xfId="2" applyFont="1"/>
    <xf numFmtId="171" fontId="0" fillId="6" borderId="5" xfId="0" applyNumberFormat="1" applyFont="1" applyFill="1" applyBorder="1" applyAlignment="1"/>
    <xf numFmtId="0" fontId="10" fillId="4" borderId="5" xfId="0" applyFont="1" applyFill="1" applyBorder="1" applyAlignment="1">
      <alignment horizontal="right"/>
    </xf>
    <xf numFmtId="10" fontId="10" fillId="4" borderId="5" xfId="0" applyNumberFormat="1" applyFont="1" applyFill="1" applyBorder="1"/>
    <xf numFmtId="0" fontId="15" fillId="5" borderId="18" xfId="0" applyFont="1" applyFill="1" applyBorder="1" applyAlignment="1">
      <alignment horizontal="left"/>
    </xf>
    <xf numFmtId="9" fontId="9" fillId="5" borderId="5" xfId="0" applyNumberFormat="1" applyFont="1" applyFill="1" applyBorder="1" applyAlignment="1">
      <alignment horizontal="right"/>
    </xf>
    <xf numFmtId="3" fontId="9" fillId="5" borderId="5" xfId="0" applyNumberFormat="1" applyFont="1" applyFill="1" applyBorder="1"/>
    <xf numFmtId="0" fontId="0" fillId="0" borderId="22" xfId="0" applyFont="1" applyBorder="1" applyAlignment="1">
      <alignment horizontal="right"/>
    </xf>
    <xf numFmtId="0" fontId="9" fillId="5" borderId="18" xfId="0" applyFont="1" applyFill="1" applyBorder="1"/>
    <xf numFmtId="2" fontId="9" fillId="5" borderId="5" xfId="0" applyNumberFormat="1" applyFont="1" applyFill="1" applyBorder="1"/>
    <xf numFmtId="1" fontId="9" fillId="5" borderId="5" xfId="0" applyNumberFormat="1" applyFont="1" applyFill="1" applyBorder="1"/>
    <xf numFmtId="0" fontId="0" fillId="4" borderId="5" xfId="0" applyFont="1" applyFill="1" applyBorder="1" applyAlignment="1">
      <alignment horizontal="left" indent="1"/>
    </xf>
    <xf numFmtId="3" fontId="9" fillId="8" borderId="5" xfId="0" applyNumberFormat="1" applyFont="1" applyFill="1" applyBorder="1"/>
    <xf numFmtId="0" fontId="3" fillId="4" borderId="5" xfId="0" applyFont="1" applyFill="1" applyBorder="1" applyAlignment="1">
      <alignment horizontal="left" indent="1"/>
    </xf>
    <xf numFmtId="9" fontId="9" fillId="5" borderId="5" xfId="0" applyNumberFormat="1" applyFont="1" applyFill="1" applyBorder="1"/>
    <xf numFmtId="171" fontId="3" fillId="0" borderId="5" xfId="0" applyNumberFormat="1" applyFont="1" applyFill="1" applyBorder="1"/>
    <xf numFmtId="171" fontId="0" fillId="0" borderId="5" xfId="5" applyNumberFormat="1" applyFont="1" applyFill="1" applyBorder="1"/>
    <xf numFmtId="0" fontId="9" fillId="12" borderId="5" xfId="0" applyFont="1" applyFill="1" applyBorder="1"/>
    <xf numFmtId="9" fontId="9" fillId="12" borderId="5" xfId="0" applyNumberFormat="1" applyFont="1" applyFill="1" applyBorder="1"/>
    <xf numFmtId="3" fontId="9" fillId="12" borderId="5" xfId="0" applyNumberFormat="1" applyFont="1" applyFill="1" applyBorder="1"/>
    <xf numFmtId="0" fontId="15" fillId="0" borderId="18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5" fillId="5" borderId="18" xfId="0" applyFont="1" applyFill="1" applyBorder="1"/>
    <xf numFmtId="3" fontId="3" fillId="0" borderId="5" xfId="0" applyNumberFormat="1" applyFont="1" applyFill="1" applyBorder="1"/>
    <xf numFmtId="0" fontId="15" fillId="5" borderId="5" xfId="0" applyFont="1" applyFill="1" applyBorder="1" applyAlignment="1">
      <alignment horizontal="right"/>
    </xf>
    <xf numFmtId="171" fontId="15" fillId="5" borderId="5" xfId="0" applyNumberFormat="1" applyFont="1" applyFill="1" applyBorder="1"/>
    <xf numFmtId="0" fontId="15" fillId="8" borderId="5" xfId="0" applyFont="1" applyFill="1" applyBorder="1" applyAlignment="1">
      <alignment horizontal="right"/>
    </xf>
    <xf numFmtId="2" fontId="15" fillId="8" borderId="5" xfId="0" applyNumberFormat="1" applyFont="1" applyFill="1" applyBorder="1"/>
    <xf numFmtId="3" fontId="15" fillId="8" borderId="5" xfId="0" applyNumberFormat="1" applyFont="1" applyFill="1" applyBorder="1"/>
    <xf numFmtId="4" fontId="15" fillId="8" borderId="5" xfId="0" applyNumberFormat="1" applyFont="1" applyFill="1" applyBorder="1"/>
    <xf numFmtId="0" fontId="9" fillId="8" borderId="5" xfId="0" applyFont="1" applyFill="1" applyBorder="1" applyAlignment="1">
      <alignment horizontal="left" indent="1"/>
    </xf>
    <xf numFmtId="171" fontId="9" fillId="8" borderId="5" xfId="5" applyNumberFormat="1" applyFont="1" applyFill="1" applyBorder="1"/>
    <xf numFmtId="0" fontId="9" fillId="8" borderId="15" xfId="0" applyFont="1" applyFill="1" applyBorder="1" applyAlignment="1">
      <alignment horizontal="left"/>
    </xf>
    <xf numFmtId="0" fontId="9" fillId="0" borderId="22" xfId="0" applyFont="1" applyFill="1" applyBorder="1"/>
    <xf numFmtId="0" fontId="0" fillId="0" borderId="22" xfId="0" applyFont="1" applyFill="1" applyBorder="1"/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3" fillId="9" borderId="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/>
    </xf>
  </cellXfs>
  <cellStyles count="120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Moeda" xfId="2" builtinId="4"/>
    <cellStyle name="Normal" xfId="0" builtinId="0"/>
    <cellStyle name="Normal 2" xfId="3"/>
    <cellStyle name="Normal_MS_FM02" xfId="4"/>
    <cellStyle name="Porcentagem" xfId="5" builtinId="5"/>
    <cellStyle name="Vírgula" xfId="1" builtinId="3"/>
  </cellStyles>
  <dxfs count="0"/>
  <tableStyles count="0" defaultTableStyle="TableStyleMedium9" defaultPivotStyle="PivotStyleMedium4"/>
  <colors>
    <mruColors>
      <color rgb="FFFFFFCC"/>
      <color rgb="FFFFCC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772288266650298E-2"/>
          <c:y val="3.4655118598799703E-2"/>
          <c:w val="0.93658218503936996"/>
          <c:h val="0.82291360338297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Receita!$C$15</c:f>
              <c:strCache>
                <c:ptCount val="1"/>
                <c:pt idx="0">
                  <c:v>RB Total Mensalistas</c:v>
                </c:pt>
              </c:strCache>
            </c:strRef>
          </c:tx>
          <c:invertIfNegative val="0"/>
          <c:cat>
            <c:strRef>
              <c:f>Receita!$D$1:$H$1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Receita!$D$15:$H$15</c:f>
              <c:numCache>
                <c:formatCode>#,##0</c:formatCode>
                <c:ptCount val="5"/>
                <c:pt idx="0">
                  <c:v>131404.79999999999</c:v>
                </c:pt>
                <c:pt idx="1">
                  <c:v>139221.12</c:v>
                </c:pt>
                <c:pt idx="2">
                  <c:v>147603.84</c:v>
                </c:pt>
                <c:pt idx="3">
                  <c:v>156552.96000000002</c:v>
                </c:pt>
                <c:pt idx="4">
                  <c:v>166068.48000000001</c:v>
                </c:pt>
              </c:numCache>
            </c:numRef>
          </c:val>
        </c:ser>
        <c:ser>
          <c:idx val="1"/>
          <c:order val="1"/>
          <c:tx>
            <c:strRef>
              <c:f>Receita!$C$18</c:f>
              <c:strCache>
                <c:ptCount val="1"/>
                <c:pt idx="0">
                  <c:v>RB Total Avulsos</c:v>
                </c:pt>
              </c:strCache>
            </c:strRef>
          </c:tx>
          <c:invertIfNegative val="0"/>
          <c:cat>
            <c:strRef>
              <c:f>Receita!$D$1:$H$1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Receita!$D$18:$H$18</c:f>
              <c:numCache>
                <c:formatCode>#,##0</c:formatCode>
                <c:ptCount val="5"/>
                <c:pt idx="0">
                  <c:v>2163648</c:v>
                </c:pt>
                <c:pt idx="1">
                  <c:v>2983936.8000000007</c:v>
                </c:pt>
                <c:pt idx="2">
                  <c:v>3407745.5999999996</c:v>
                </c:pt>
                <c:pt idx="3">
                  <c:v>3602020.8</c:v>
                </c:pt>
                <c:pt idx="4">
                  <c:v>3829203.84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5127224"/>
        <c:axId val="415128008"/>
        <c:axId val="0"/>
      </c:bar3DChart>
      <c:catAx>
        <c:axId val="415127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5128008"/>
        <c:crosses val="autoZero"/>
        <c:auto val="1"/>
        <c:lblAlgn val="ctr"/>
        <c:lblOffset val="100"/>
        <c:noMultiLvlLbl val="0"/>
      </c:catAx>
      <c:valAx>
        <c:axId val="4151280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15127224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pt-BR"/>
                    <a:t>Milhões de R$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12505125956527699"/>
          <c:y val="0.92470639585625503"/>
          <c:w val="0.87494874043472304"/>
          <c:h val="6.331683389460809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lang="pt-BR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669583000132496E-2"/>
          <c:y val="0.16318796918637399"/>
          <c:w val="0.88913489400119405"/>
          <c:h val="0.79506696615221595"/>
        </c:manualLayout>
      </c:layout>
      <c:lineChart>
        <c:grouping val="standard"/>
        <c:varyColors val="0"/>
        <c:ser>
          <c:idx val="0"/>
          <c:order val="0"/>
          <c:tx>
            <c:strRef>
              <c:f>Resultados!$A$22</c:f>
              <c:strCache>
                <c:ptCount val="1"/>
                <c:pt idx="0">
                  <c:v>Caixa Acumulado [R$]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circle"/>
            <c:size val="7"/>
            <c:spPr>
              <a:noFill/>
              <a:ln>
                <a:noFill/>
              </a:ln>
            </c:spPr>
          </c:marker>
          <c:dPt>
            <c:idx val="10"/>
            <c:bubble3D val="0"/>
          </c:dPt>
          <c:dPt>
            <c:idx val="11"/>
            <c:bubble3D val="0"/>
          </c:dPt>
          <c:dPt>
            <c:idx val="33"/>
            <c:marker>
              <c:symbol val="none"/>
            </c:marker>
            <c:bubble3D val="0"/>
          </c:dPt>
          <c:dPt>
            <c:idx val="34"/>
            <c:marker>
              <c:symbol val="triangle"/>
              <c:size val="9"/>
            </c:marker>
            <c:bubble3D val="0"/>
          </c:dPt>
          <c:val>
            <c:numRef>
              <c:f>Resultados!$B$22:$BI$22</c:f>
              <c:numCache>
                <c:formatCode>_(* #,##0.00_);_(* \(#,##0.00\);_(* "-"??_);_(@_)</c:formatCode>
                <c:ptCount val="60"/>
                <c:pt idx="0">
                  <c:v>-3894001.1936000003</c:v>
                </c:pt>
                <c:pt idx="1">
                  <c:v>-3827341.9813760002</c:v>
                </c:pt>
                <c:pt idx="2">
                  <c:v>-3765612.9691520003</c:v>
                </c:pt>
                <c:pt idx="3">
                  <c:v>-3703883.9569280003</c:v>
                </c:pt>
                <c:pt idx="4">
                  <c:v>-3642154.9447040004</c:v>
                </c:pt>
                <c:pt idx="5">
                  <c:v>-3580425.9324800004</c:v>
                </c:pt>
                <c:pt idx="6">
                  <c:v>-3517434.6412160005</c:v>
                </c:pt>
                <c:pt idx="7">
                  <c:v>-3454443.3499520007</c:v>
                </c:pt>
                <c:pt idx="8">
                  <c:v>-3391452.0586880008</c:v>
                </c:pt>
                <c:pt idx="9">
                  <c:v>-3328460.7674240009</c:v>
                </c:pt>
                <c:pt idx="10">
                  <c:v>-3265469.476160001</c:v>
                </c:pt>
                <c:pt idx="11">
                  <c:v>-3202478.1848960011</c:v>
                </c:pt>
                <c:pt idx="12">
                  <c:v>-3097035.5068124011</c:v>
                </c:pt>
                <c:pt idx="13">
                  <c:v>-2989875.0918728011</c:v>
                </c:pt>
                <c:pt idx="14">
                  <c:v>-2887940.6889332011</c:v>
                </c:pt>
                <c:pt idx="15">
                  <c:v>-2786006.2859936012</c:v>
                </c:pt>
                <c:pt idx="16">
                  <c:v>-2684071.8830540013</c:v>
                </c:pt>
                <c:pt idx="17">
                  <c:v>-2582137.4801144013</c:v>
                </c:pt>
                <c:pt idx="18">
                  <c:v>-2480203.0771748014</c:v>
                </c:pt>
                <c:pt idx="19">
                  <c:v>-2378268.6742352014</c:v>
                </c:pt>
                <c:pt idx="20">
                  <c:v>-2276334.2712956015</c:v>
                </c:pt>
                <c:pt idx="21">
                  <c:v>-2174399.8683560016</c:v>
                </c:pt>
                <c:pt idx="22">
                  <c:v>-2072465.4654164016</c:v>
                </c:pt>
                <c:pt idx="23">
                  <c:v>-1970531.0624768017</c:v>
                </c:pt>
                <c:pt idx="24">
                  <c:v>-1846417.8026216016</c:v>
                </c:pt>
                <c:pt idx="25">
                  <c:v>-1725888.6732944017</c:v>
                </c:pt>
                <c:pt idx="26">
                  <c:v>-1605359.5439672018</c:v>
                </c:pt>
                <c:pt idx="27">
                  <c:v>-1484830.414640002</c:v>
                </c:pt>
                <c:pt idx="28">
                  <c:v>-1364301.2853128021</c:v>
                </c:pt>
                <c:pt idx="29">
                  <c:v>-1243772.1559856022</c:v>
                </c:pt>
                <c:pt idx="30">
                  <c:v>-1123243.0266584023</c:v>
                </c:pt>
                <c:pt idx="31">
                  <c:v>-1002713.8973312023</c:v>
                </c:pt>
                <c:pt idx="32">
                  <c:v>-882184.76800400228</c:v>
                </c:pt>
                <c:pt idx="33">
                  <c:v>-761655.63867680228</c:v>
                </c:pt>
                <c:pt idx="34">
                  <c:v>-641126.50934960227</c:v>
                </c:pt>
                <c:pt idx="35">
                  <c:v>-520597.38002240233</c:v>
                </c:pt>
                <c:pt idx="36">
                  <c:v>-389043.15862160234</c:v>
                </c:pt>
                <c:pt idx="37">
                  <c:v>-255421.72165280234</c:v>
                </c:pt>
                <c:pt idx="38">
                  <c:v>-127672.23176720233</c:v>
                </c:pt>
                <c:pt idx="39">
                  <c:v>77.258118397672661</c:v>
                </c:pt>
                <c:pt idx="40">
                  <c:v>127826.74800399768</c:v>
                </c:pt>
                <c:pt idx="41">
                  <c:v>255576.23788959769</c:v>
                </c:pt>
                <c:pt idx="42">
                  <c:v>383325.72777519771</c:v>
                </c:pt>
                <c:pt idx="43">
                  <c:v>511075.2176607977</c:v>
                </c:pt>
                <c:pt idx="44">
                  <c:v>638824.70754639769</c:v>
                </c:pt>
                <c:pt idx="45">
                  <c:v>766574.19743199775</c:v>
                </c:pt>
                <c:pt idx="46">
                  <c:v>894323.6873175978</c:v>
                </c:pt>
                <c:pt idx="47">
                  <c:v>1022073.1772031978</c:v>
                </c:pt>
                <c:pt idx="48">
                  <c:v>1162550.7218127977</c:v>
                </c:pt>
                <c:pt idx="49">
                  <c:v>1305225.6661983978</c:v>
                </c:pt>
                <c:pt idx="50">
                  <c:v>1441676.3466758057</c:v>
                </c:pt>
                <c:pt idx="51">
                  <c:v>1578127.0271532137</c:v>
                </c:pt>
                <c:pt idx="52">
                  <c:v>1714577.7076306217</c:v>
                </c:pt>
                <c:pt idx="53">
                  <c:v>1851028.3881080297</c:v>
                </c:pt>
                <c:pt idx="54">
                  <c:v>1987479.0685854377</c:v>
                </c:pt>
                <c:pt idx="55">
                  <c:v>2123929.7490628455</c:v>
                </c:pt>
                <c:pt idx="56">
                  <c:v>2260380.4295402532</c:v>
                </c:pt>
                <c:pt idx="57">
                  <c:v>2396831.110017661</c:v>
                </c:pt>
                <c:pt idx="58">
                  <c:v>2533281.7904950688</c:v>
                </c:pt>
                <c:pt idx="59">
                  <c:v>2669732.4709724765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126440"/>
        <c:axId val="413400520"/>
      </c:lineChart>
      <c:catAx>
        <c:axId val="41512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lang="pt-BR" sz="1500" baseline="0"/>
            </a:pPr>
            <a:endParaRPr lang="pt-BR"/>
          </a:p>
        </c:txPr>
        <c:crossAx val="413400520"/>
        <c:crossesAt val="0"/>
        <c:auto val="1"/>
        <c:lblAlgn val="ctr"/>
        <c:lblOffset val="100"/>
        <c:tickLblSkip val="3"/>
        <c:noMultiLvlLbl val="0"/>
      </c:catAx>
      <c:valAx>
        <c:axId val="413400520"/>
        <c:scaling>
          <c:orientation val="minMax"/>
          <c:min val="-700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pt-BR" sz="1500" baseline="0"/>
            </a:pPr>
            <a:endParaRPr lang="pt-BR"/>
          </a:p>
        </c:txPr>
        <c:crossAx val="415126440"/>
        <c:crosses val="autoZero"/>
        <c:crossBetween val="between"/>
        <c:majorUnit val="1000000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 sz="1600" b="0"/>
                  </a:pPr>
                  <a:r>
                    <a:rPr lang="en-US" sz="1600" b="0"/>
                    <a:t>Milhões de R$</a:t>
                  </a:r>
                </a:p>
              </c:rich>
            </c:tx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printSettings>
    <c:headerFooter/>
    <c:pageMargins b="0.750000000000001" l="0.70000000000000095" r="0.70000000000000095" t="0.75000000000000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521758</xdr:colOff>
      <xdr:row>0</xdr:row>
      <xdr:rowOff>33866</xdr:rowOff>
    </xdr:from>
    <xdr:ext cx="4240742" cy="5475394"/>
    <xdr:sp macro="" textlink="">
      <xdr:nvSpPr>
        <xdr:cNvPr id="6" name="CaixaDeTexto 5"/>
        <xdr:cNvSpPr txBox="1"/>
      </xdr:nvSpPr>
      <xdr:spPr>
        <a:xfrm>
          <a:off x="7608358" y="33866"/>
          <a:ext cx="4240742" cy="547539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 b="1"/>
            <a:t>&gt;</a:t>
          </a:r>
          <a:r>
            <a:rPr lang="pt-BR" sz="1100" b="1" baseline="0"/>
            <a:t> Estacionamento Vertical</a:t>
          </a:r>
          <a:endParaRPr lang="pt-BR" sz="1100" b="1"/>
        </a:p>
        <a:p>
          <a:endParaRPr lang="pt-BR" sz="1100" b="1" baseline="0"/>
        </a:p>
        <a:p>
          <a:r>
            <a:rPr lang="pt-BR" sz="1100" b="1" baseline="0"/>
            <a:t>Guia:</a:t>
          </a:r>
          <a:r>
            <a:rPr lang="pt-BR" sz="1100" baseline="0"/>
            <a:t> </a:t>
          </a:r>
        </a:p>
        <a:p>
          <a:r>
            <a:rPr lang="pt-BR" sz="1100" baseline="0"/>
            <a:t>Inicie pela pasta "Premissas" e depois siga a sequência sugerida na própria planilha: Receita, Investimentos_infra, Despesas, Custos, Funcionários, Resultados.</a:t>
          </a:r>
        </a:p>
        <a:p>
          <a:endParaRPr lang="pt-BR" sz="1100" baseline="0"/>
        </a:p>
        <a:p>
          <a:r>
            <a:rPr lang="pt-BR" sz="1100" baseline="0"/>
            <a:t>Note que em algumas pastas há vários comentários indicando a lógica utilizada nas projeções. Para acessar tais informações basta passar o ícone do mouse sobre qualquer célula que contenha uma pequena marca vermelha (o que sinaliza a existência de um comentário).</a:t>
          </a:r>
        </a:p>
        <a:p>
          <a:endParaRPr lang="pt-BR" sz="1100" baseline="0"/>
        </a:p>
        <a:p>
          <a:r>
            <a:rPr lang="pt-BR" sz="1100" baseline="0"/>
            <a:t>Você poderá alterar quaisquer informações nesta planilha a seu critério. Faça novos cenários para verificar quando e como o  Estacionamento Vertical se tornaria mais ou menos viável. Assim, você perceberá que o desenvolvimento de um plano de negócios utilizando como base uma planilha eletrônica torna-se mais efetivo e permite que você simule cenários.</a:t>
          </a:r>
        </a:p>
        <a:p>
          <a:endParaRPr lang="pt-BR" sz="1100" baseline="0"/>
        </a:p>
        <a:p>
          <a:r>
            <a:rPr lang="pt-BR" sz="1100" baseline="0"/>
            <a:t>Cada pasta desta planilha contém fórmulas que podem ser acessadas ao clicar em uma determinada célula. Procure entender a lógica dessas fórmulas para desenvolver o seu próprio plano de negócios. </a:t>
          </a:r>
        </a:p>
        <a:p>
          <a:endParaRPr lang="pt-BR" sz="1100" baseline="0"/>
        </a:p>
        <a:p>
          <a:r>
            <a:rPr lang="pt-BR" sz="1100" baseline="0"/>
            <a:t>Finalmente, ao reutilizar esta planilha, busque revisá-la para não correr o risco de manter  informações específicas do Indoor Extreme e que não necessariamente sejam aplicáveis ao plano de negócios de sua empresa.</a:t>
          </a:r>
        </a:p>
        <a:p>
          <a:endParaRPr lang="pt-BR" sz="1100" baseline="0"/>
        </a:p>
        <a:p>
          <a:r>
            <a:rPr lang="pt-BR" sz="1100" baseline="0"/>
            <a:t>Para obter informações complementares, explicações, vídeos, textos e atualizações deste plano de negócios acesse: www.josedornelas.com.br.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532536</xdr:colOff>
      <xdr:row>30</xdr:row>
      <xdr:rowOff>177799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9136" cy="5511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0</xdr:rowOff>
    </xdr:from>
    <xdr:to>
      <xdr:col>10</xdr:col>
      <xdr:colOff>317500</xdr:colOff>
      <xdr:row>140</xdr:row>
      <xdr:rowOff>141287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47</xdr:row>
      <xdr:rowOff>37041</xdr:rowOff>
    </xdr:from>
    <xdr:to>
      <xdr:col>7</xdr:col>
      <xdr:colOff>23811</xdr:colOff>
      <xdr:row>86</xdr:row>
      <xdr:rowOff>166688</xdr:rowOff>
    </xdr:to>
    <xdr:graphicFrame macro="">
      <xdr:nvGraphicFramePr>
        <xdr:cNvPr id="92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0"/>
  <sheetViews>
    <sheetView topLeftCell="A121" workbookViewId="0">
      <selection activeCell="D114" sqref="D114"/>
    </sheetView>
  </sheetViews>
  <sheetFormatPr defaultColWidth="8.77734375" defaultRowHeight="14.4"/>
  <cols>
    <col min="1" max="1" width="76" bestFit="1" customWidth="1"/>
    <col min="2" max="2" width="23.33203125" bestFit="1" customWidth="1"/>
    <col min="3" max="3" width="49.77734375" customWidth="1"/>
    <col min="4" max="4" width="16.77734375" bestFit="1" customWidth="1"/>
    <col min="5" max="5" width="16.33203125" bestFit="1" customWidth="1"/>
    <col min="6" max="6" width="102.33203125" bestFit="1" customWidth="1"/>
    <col min="7" max="7" width="81.6640625" bestFit="1" customWidth="1"/>
    <col min="8" max="8" width="144" bestFit="1" customWidth="1"/>
    <col min="9" max="9" width="60.109375" bestFit="1" customWidth="1"/>
    <col min="10" max="10" width="59.33203125" bestFit="1" customWidth="1"/>
    <col min="11" max="11" width="110.6640625" bestFit="1" customWidth="1"/>
    <col min="12" max="12" width="65.109375" bestFit="1" customWidth="1"/>
    <col min="13" max="13" width="79" bestFit="1" customWidth="1"/>
  </cols>
  <sheetData>
    <row r="1" spans="1:13" s="13" customFormat="1" ht="12.75" customHeight="1">
      <c r="A1" s="14" t="s">
        <v>60</v>
      </c>
      <c r="B1" s="15" t="s">
        <v>61</v>
      </c>
      <c r="C1" s="15" t="s">
        <v>62</v>
      </c>
      <c r="D1" s="15" t="s">
        <v>63</v>
      </c>
      <c r="E1" s="15" t="s">
        <v>64</v>
      </c>
      <c r="F1" s="15" t="s">
        <v>65</v>
      </c>
      <c r="G1" s="15" t="s">
        <v>66</v>
      </c>
      <c r="H1" s="15" t="s">
        <v>67</v>
      </c>
      <c r="I1" s="15" t="s">
        <v>68</v>
      </c>
      <c r="J1" s="15" t="s">
        <v>69</v>
      </c>
      <c r="K1" s="15" t="s">
        <v>70</v>
      </c>
      <c r="L1" s="15" t="s">
        <v>71</v>
      </c>
      <c r="M1" s="16" t="s">
        <v>72</v>
      </c>
    </row>
    <row r="2" spans="1:13" s="13" customFormat="1" ht="12.75" customHeight="1">
      <c r="A2" s="17">
        <v>41711.831250000003</v>
      </c>
      <c r="B2" s="18" t="s">
        <v>73</v>
      </c>
      <c r="C2" s="18" t="s">
        <v>74</v>
      </c>
      <c r="D2" s="18" t="s">
        <v>75</v>
      </c>
      <c r="E2" s="18" t="s">
        <v>76</v>
      </c>
      <c r="F2" s="18" t="s">
        <v>77</v>
      </c>
      <c r="G2" s="18" t="s">
        <v>78</v>
      </c>
      <c r="H2" s="18" t="s">
        <v>79</v>
      </c>
      <c r="I2" s="18" t="s">
        <v>80</v>
      </c>
      <c r="J2" s="18" t="s">
        <v>81</v>
      </c>
      <c r="K2" s="18" t="s">
        <v>82</v>
      </c>
      <c r="L2" s="18"/>
      <c r="M2" s="19"/>
    </row>
    <row r="3" spans="1:13" s="13" customFormat="1" ht="12.75" customHeight="1">
      <c r="A3" s="17">
        <v>41711.837222222202</v>
      </c>
      <c r="B3" s="18" t="s">
        <v>73</v>
      </c>
      <c r="C3" s="18" t="s">
        <v>74</v>
      </c>
      <c r="D3" s="18" t="s">
        <v>83</v>
      </c>
      <c r="E3" s="18" t="s">
        <v>76</v>
      </c>
      <c r="F3" s="18" t="s">
        <v>84</v>
      </c>
      <c r="G3" s="18" t="s">
        <v>78</v>
      </c>
      <c r="H3" s="18" t="s">
        <v>85</v>
      </c>
      <c r="I3" s="18" t="s">
        <v>86</v>
      </c>
      <c r="J3" s="18" t="s">
        <v>81</v>
      </c>
      <c r="K3" s="18" t="s">
        <v>87</v>
      </c>
      <c r="L3" s="18"/>
      <c r="M3" s="19"/>
    </row>
    <row r="4" spans="1:13" s="13" customFormat="1" ht="12.75" customHeight="1">
      <c r="A4" s="17">
        <v>41712.213750000003</v>
      </c>
      <c r="B4" s="18" t="s">
        <v>88</v>
      </c>
      <c r="C4" s="18" t="s">
        <v>89</v>
      </c>
      <c r="D4" s="18" t="s">
        <v>83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94</v>
      </c>
      <c r="J4" s="18" t="s">
        <v>81</v>
      </c>
      <c r="K4" s="18" t="s">
        <v>95</v>
      </c>
      <c r="L4" s="18"/>
      <c r="M4" s="19"/>
    </row>
    <row r="5" spans="1:13" s="13" customFormat="1" ht="12.75" customHeight="1">
      <c r="A5" s="17">
        <v>41712.214699074102</v>
      </c>
      <c r="B5" s="18" t="s">
        <v>88</v>
      </c>
      <c r="C5" s="18" t="s">
        <v>89</v>
      </c>
      <c r="D5" s="18" t="s">
        <v>83</v>
      </c>
      <c r="E5" s="18" t="s">
        <v>76</v>
      </c>
      <c r="F5" s="18" t="s">
        <v>96</v>
      </c>
      <c r="G5" s="18" t="s">
        <v>78</v>
      </c>
      <c r="H5" s="18" t="s">
        <v>85</v>
      </c>
      <c r="I5" s="18" t="s">
        <v>97</v>
      </c>
      <c r="J5" s="18" t="s">
        <v>98</v>
      </c>
      <c r="K5" s="18" t="s">
        <v>87</v>
      </c>
      <c r="L5" s="18"/>
      <c r="M5" s="19"/>
    </row>
    <row r="6" spans="1:13" s="13" customFormat="1" ht="12.75" customHeight="1">
      <c r="A6" s="17">
        <v>41712.217118055603</v>
      </c>
      <c r="B6" s="18" t="s">
        <v>99</v>
      </c>
      <c r="C6" s="18" t="s">
        <v>100</v>
      </c>
      <c r="D6" s="18" t="s">
        <v>83</v>
      </c>
      <c r="E6" s="18" t="s">
        <v>76</v>
      </c>
      <c r="F6" s="18" t="s">
        <v>101</v>
      </c>
      <c r="G6" s="18" t="s">
        <v>102</v>
      </c>
      <c r="H6" s="18" t="s">
        <v>103</v>
      </c>
      <c r="I6" s="18" t="s">
        <v>104</v>
      </c>
      <c r="J6" s="18" t="s">
        <v>105</v>
      </c>
      <c r="K6" s="18" t="s">
        <v>95</v>
      </c>
      <c r="L6" s="18"/>
      <c r="M6" s="19"/>
    </row>
    <row r="7" spans="1:13" s="13" customFormat="1" ht="12.75" customHeight="1">
      <c r="A7" s="17">
        <v>41712.398113425901</v>
      </c>
      <c r="B7" s="18" t="s">
        <v>88</v>
      </c>
      <c r="C7" s="18" t="s">
        <v>100</v>
      </c>
      <c r="D7" s="18" t="s">
        <v>83</v>
      </c>
      <c r="E7" s="18" t="s">
        <v>76</v>
      </c>
      <c r="F7" s="18" t="s">
        <v>101</v>
      </c>
      <c r="G7" s="18" t="s">
        <v>106</v>
      </c>
      <c r="H7" s="18" t="s">
        <v>85</v>
      </c>
      <c r="I7" s="18" t="s">
        <v>107</v>
      </c>
      <c r="J7" s="18" t="s">
        <v>108</v>
      </c>
      <c r="K7" s="18" t="s">
        <v>82</v>
      </c>
      <c r="L7" s="18"/>
      <c r="M7" s="19"/>
    </row>
    <row r="8" spans="1:13" s="13" customFormat="1" ht="12.75" customHeight="1">
      <c r="A8" s="17">
        <v>41712.3992013889</v>
      </c>
      <c r="B8" s="18" t="s">
        <v>109</v>
      </c>
      <c r="C8" s="18" t="s">
        <v>100</v>
      </c>
      <c r="D8" s="18" t="s">
        <v>83</v>
      </c>
      <c r="E8" s="18" t="s">
        <v>110</v>
      </c>
      <c r="F8" s="18" t="s">
        <v>77</v>
      </c>
      <c r="G8" s="18" t="s">
        <v>78</v>
      </c>
      <c r="H8" s="18" t="s">
        <v>103</v>
      </c>
      <c r="I8" s="18" t="s">
        <v>111</v>
      </c>
      <c r="J8" s="18" t="s">
        <v>81</v>
      </c>
      <c r="K8" s="18" t="s">
        <v>87</v>
      </c>
      <c r="L8" s="18"/>
      <c r="M8" s="19"/>
    </row>
    <row r="9" spans="1:13" s="13" customFormat="1" ht="12.75" customHeight="1">
      <c r="A9" s="17">
        <v>41712.399282407401</v>
      </c>
      <c r="B9" s="18" t="s">
        <v>73</v>
      </c>
      <c r="C9" s="18" t="s">
        <v>89</v>
      </c>
      <c r="D9" s="18" t="s">
        <v>75</v>
      </c>
      <c r="E9" s="18" t="s">
        <v>76</v>
      </c>
      <c r="F9" s="18" t="s">
        <v>112</v>
      </c>
      <c r="G9" s="18" t="s">
        <v>102</v>
      </c>
      <c r="H9" s="18" t="s">
        <v>79</v>
      </c>
      <c r="I9" s="18" t="s">
        <v>113</v>
      </c>
      <c r="J9" s="18" t="s">
        <v>114</v>
      </c>
      <c r="K9" s="18" t="s">
        <v>87</v>
      </c>
      <c r="L9" s="18"/>
      <c r="M9" s="19"/>
    </row>
    <row r="10" spans="1:13" s="13" customFormat="1" ht="12.75" customHeight="1">
      <c r="A10" s="17">
        <v>41712.425439814797</v>
      </c>
      <c r="B10" s="18" t="s">
        <v>109</v>
      </c>
      <c r="C10" s="18" t="s">
        <v>100</v>
      </c>
      <c r="D10" s="18" t="s">
        <v>83</v>
      </c>
      <c r="E10" s="18" t="s">
        <v>90</v>
      </c>
      <c r="F10" s="18" t="s">
        <v>115</v>
      </c>
      <c r="G10" s="18" t="s">
        <v>78</v>
      </c>
      <c r="H10" s="18" t="s">
        <v>79</v>
      </c>
      <c r="I10" s="18" t="s">
        <v>116</v>
      </c>
      <c r="J10" s="18" t="s">
        <v>117</v>
      </c>
      <c r="K10" s="18" t="s">
        <v>82</v>
      </c>
      <c r="L10" s="18"/>
      <c r="M10" s="19"/>
    </row>
    <row r="11" spans="1:13" s="13" customFormat="1" ht="12.75" customHeight="1">
      <c r="A11" s="17">
        <v>41712.770219907397</v>
      </c>
      <c r="B11" s="18" t="s">
        <v>73</v>
      </c>
      <c r="C11" s="18" t="s">
        <v>100</v>
      </c>
      <c r="D11" s="18" t="s">
        <v>83</v>
      </c>
      <c r="E11" s="18" t="s">
        <v>118</v>
      </c>
      <c r="F11" s="18" t="s">
        <v>119</v>
      </c>
      <c r="G11" s="18" t="s">
        <v>78</v>
      </c>
      <c r="H11" s="18" t="s">
        <v>120</v>
      </c>
      <c r="I11" s="18" t="s">
        <v>121</v>
      </c>
      <c r="J11" s="18" t="s">
        <v>122</v>
      </c>
      <c r="K11" s="18" t="s">
        <v>95</v>
      </c>
      <c r="L11" s="18"/>
      <c r="M11" s="19"/>
    </row>
    <row r="12" spans="1:13" s="13" customFormat="1" ht="12.75" customHeight="1">
      <c r="A12" s="17">
        <v>41712.7731712963</v>
      </c>
      <c r="B12" s="18" t="s">
        <v>73</v>
      </c>
      <c r="C12" s="18" t="s">
        <v>89</v>
      </c>
      <c r="D12" s="18" t="s">
        <v>75</v>
      </c>
      <c r="E12" s="18" t="s">
        <v>118</v>
      </c>
      <c r="F12" s="18" t="s">
        <v>123</v>
      </c>
      <c r="G12" s="18" t="s">
        <v>78</v>
      </c>
      <c r="H12" s="18" t="s">
        <v>120</v>
      </c>
      <c r="I12" s="18" t="s">
        <v>121</v>
      </c>
      <c r="J12" s="18" t="s">
        <v>124</v>
      </c>
      <c r="K12" s="18" t="s">
        <v>87</v>
      </c>
      <c r="L12" s="18"/>
      <c r="M12" s="19"/>
    </row>
    <row r="13" spans="1:13" s="13" customFormat="1" ht="12.75" customHeight="1">
      <c r="A13" s="17">
        <v>41712.775775463</v>
      </c>
      <c r="B13" s="18" t="s">
        <v>73</v>
      </c>
      <c r="C13" s="18" t="s">
        <v>74</v>
      </c>
      <c r="D13" s="18" t="s">
        <v>75</v>
      </c>
      <c r="E13" s="18" t="s">
        <v>118</v>
      </c>
      <c r="F13" s="18" t="s">
        <v>125</v>
      </c>
      <c r="G13" s="18" t="s">
        <v>106</v>
      </c>
      <c r="H13" s="18" t="s">
        <v>120</v>
      </c>
      <c r="I13" s="18" t="s">
        <v>126</v>
      </c>
      <c r="J13" s="18" t="s">
        <v>127</v>
      </c>
      <c r="K13" s="18" t="s">
        <v>87</v>
      </c>
      <c r="L13" s="18"/>
      <c r="M13" s="19"/>
    </row>
    <row r="14" spans="1:13" s="13" customFormat="1" ht="12.75" customHeight="1">
      <c r="A14" s="17">
        <v>41712.7790046296</v>
      </c>
      <c r="B14" s="18" t="s">
        <v>88</v>
      </c>
      <c r="C14" s="18" t="s">
        <v>100</v>
      </c>
      <c r="D14" s="18" t="s">
        <v>83</v>
      </c>
      <c r="E14" s="18" t="s">
        <v>90</v>
      </c>
      <c r="F14" s="18" t="s">
        <v>128</v>
      </c>
      <c r="G14" s="18" t="s">
        <v>78</v>
      </c>
      <c r="H14" s="18" t="s">
        <v>120</v>
      </c>
      <c r="I14" s="18" t="s">
        <v>121</v>
      </c>
      <c r="J14" s="18" t="s">
        <v>129</v>
      </c>
      <c r="K14" s="18" t="s">
        <v>87</v>
      </c>
      <c r="L14" s="18"/>
      <c r="M14" s="19"/>
    </row>
    <row r="15" spans="1:13" s="13" customFormat="1" ht="12.75" customHeight="1">
      <c r="A15" s="17">
        <v>41713.434745370403</v>
      </c>
      <c r="B15" s="18" t="s">
        <v>88</v>
      </c>
      <c r="C15" s="18" t="s">
        <v>100</v>
      </c>
      <c r="D15" s="18" t="s">
        <v>83</v>
      </c>
      <c r="E15" s="18" t="s">
        <v>76</v>
      </c>
      <c r="F15" s="18" t="s">
        <v>130</v>
      </c>
      <c r="G15" s="18" t="s">
        <v>78</v>
      </c>
      <c r="H15" s="18" t="s">
        <v>93</v>
      </c>
      <c r="I15" s="18" t="s">
        <v>131</v>
      </c>
      <c r="J15" s="18" t="s">
        <v>129</v>
      </c>
      <c r="K15" s="18" t="s">
        <v>82</v>
      </c>
      <c r="L15" s="18"/>
      <c r="M15" s="19"/>
    </row>
    <row r="16" spans="1:13" s="13" customFormat="1" ht="12.75" customHeight="1">
      <c r="A16" s="17">
        <v>41713.608506944402</v>
      </c>
      <c r="B16" s="18" t="s">
        <v>73</v>
      </c>
      <c r="C16" s="18" t="s">
        <v>74</v>
      </c>
      <c r="D16" s="18" t="s">
        <v>83</v>
      </c>
      <c r="E16" s="18" t="s">
        <v>76</v>
      </c>
      <c r="F16" s="18" t="s">
        <v>132</v>
      </c>
      <c r="G16" s="18" t="s">
        <v>78</v>
      </c>
      <c r="H16" s="18" t="s">
        <v>93</v>
      </c>
      <c r="I16" s="18" t="s">
        <v>97</v>
      </c>
      <c r="J16" s="18" t="s">
        <v>133</v>
      </c>
      <c r="K16" s="18"/>
      <c r="L16" s="18"/>
      <c r="M16" s="19" t="s">
        <v>134</v>
      </c>
    </row>
    <row r="17" spans="1:13" s="13" customFormat="1" ht="12.75" customHeight="1">
      <c r="A17" s="17">
        <v>41713.6175</v>
      </c>
      <c r="B17" s="18" t="s">
        <v>99</v>
      </c>
      <c r="C17" s="18" t="s">
        <v>135</v>
      </c>
      <c r="D17" s="18" t="s">
        <v>75</v>
      </c>
      <c r="E17" s="18" t="s">
        <v>76</v>
      </c>
      <c r="F17" s="18" t="s">
        <v>136</v>
      </c>
      <c r="G17" s="18" t="s">
        <v>92</v>
      </c>
      <c r="H17" s="18" t="s">
        <v>120</v>
      </c>
      <c r="I17" s="18" t="s">
        <v>126</v>
      </c>
      <c r="J17" s="18" t="s">
        <v>137</v>
      </c>
      <c r="K17" s="18"/>
      <c r="L17" s="18"/>
      <c r="M17" s="19" t="s">
        <v>138</v>
      </c>
    </row>
    <row r="18" spans="1:13" s="13" customFormat="1" ht="12.75" customHeight="1">
      <c r="A18" s="17">
        <v>41713.6187615741</v>
      </c>
      <c r="B18" s="18" t="s">
        <v>88</v>
      </c>
      <c r="C18" s="18" t="s">
        <v>74</v>
      </c>
      <c r="D18" s="18" t="s">
        <v>83</v>
      </c>
      <c r="E18" s="18" t="s">
        <v>76</v>
      </c>
      <c r="F18" s="18" t="s">
        <v>139</v>
      </c>
      <c r="G18" s="18" t="s">
        <v>78</v>
      </c>
      <c r="H18" s="18" t="s">
        <v>93</v>
      </c>
      <c r="I18" s="18" t="s">
        <v>140</v>
      </c>
      <c r="J18" s="18" t="s">
        <v>81</v>
      </c>
      <c r="K18" s="18"/>
      <c r="L18" s="18"/>
      <c r="M18" s="19" t="s">
        <v>141</v>
      </c>
    </row>
    <row r="19" spans="1:13" s="13" customFormat="1" ht="12.75" customHeight="1">
      <c r="A19" s="17">
        <v>41713.618969907402</v>
      </c>
      <c r="B19" s="18" t="s">
        <v>88</v>
      </c>
      <c r="C19" s="18" t="s">
        <v>100</v>
      </c>
      <c r="D19" s="18" t="s">
        <v>83</v>
      </c>
      <c r="E19" s="18" t="s">
        <v>76</v>
      </c>
      <c r="F19" s="18" t="s">
        <v>132</v>
      </c>
      <c r="G19" s="18" t="s">
        <v>106</v>
      </c>
      <c r="H19" s="18" t="s">
        <v>85</v>
      </c>
      <c r="I19" s="18" t="s">
        <v>97</v>
      </c>
      <c r="J19" s="18" t="s">
        <v>133</v>
      </c>
      <c r="K19" s="18"/>
      <c r="L19" s="18"/>
      <c r="M19" s="19" t="s">
        <v>142</v>
      </c>
    </row>
    <row r="20" spans="1:13" s="13" customFormat="1" ht="12.75" customHeight="1">
      <c r="A20" s="17">
        <v>41713.625520833302</v>
      </c>
      <c r="B20" s="18" t="s">
        <v>88</v>
      </c>
      <c r="C20" s="18" t="s">
        <v>135</v>
      </c>
      <c r="D20" s="18" t="s">
        <v>83</v>
      </c>
      <c r="E20" s="18" t="s">
        <v>76</v>
      </c>
      <c r="F20" s="18" t="s">
        <v>143</v>
      </c>
      <c r="G20" s="18" t="s">
        <v>102</v>
      </c>
      <c r="H20" s="18" t="s">
        <v>79</v>
      </c>
      <c r="I20" s="18" t="s">
        <v>144</v>
      </c>
      <c r="J20" s="18" t="s">
        <v>145</v>
      </c>
      <c r="K20" s="18"/>
      <c r="L20" s="18"/>
      <c r="M20" s="19" t="s">
        <v>146</v>
      </c>
    </row>
    <row r="21" spans="1:13" s="13" customFormat="1" ht="12.75" customHeight="1">
      <c r="A21" s="17">
        <v>41713.628368055601</v>
      </c>
      <c r="B21" s="18" t="s">
        <v>99</v>
      </c>
      <c r="C21" s="18" t="s">
        <v>89</v>
      </c>
      <c r="D21" s="18" t="s">
        <v>75</v>
      </c>
      <c r="E21" s="18" t="s">
        <v>76</v>
      </c>
      <c r="F21" s="18" t="s">
        <v>147</v>
      </c>
      <c r="G21" s="18" t="s">
        <v>78</v>
      </c>
      <c r="H21" s="18" t="s">
        <v>79</v>
      </c>
      <c r="I21" s="18" t="s">
        <v>94</v>
      </c>
      <c r="J21" s="18" t="s">
        <v>127</v>
      </c>
      <c r="K21" s="18"/>
      <c r="L21" s="18"/>
      <c r="M21" s="19" t="s">
        <v>138</v>
      </c>
    </row>
    <row r="22" spans="1:13" s="13" customFormat="1" ht="12.75" customHeight="1">
      <c r="A22" s="17">
        <v>41713.628796296303</v>
      </c>
      <c r="B22" s="18" t="s">
        <v>88</v>
      </c>
      <c r="C22" s="18" t="s">
        <v>89</v>
      </c>
      <c r="D22" s="18" t="s">
        <v>83</v>
      </c>
      <c r="E22" s="18" t="s">
        <v>76</v>
      </c>
      <c r="F22" s="18" t="s">
        <v>148</v>
      </c>
      <c r="G22" s="18" t="s">
        <v>78</v>
      </c>
      <c r="H22" s="18" t="s">
        <v>103</v>
      </c>
      <c r="I22" s="18" t="s">
        <v>80</v>
      </c>
      <c r="J22" s="18" t="s">
        <v>98</v>
      </c>
      <c r="K22" s="18"/>
      <c r="L22" s="18"/>
      <c r="M22" s="19" t="s">
        <v>149</v>
      </c>
    </row>
    <row r="23" spans="1:13" s="13" customFormat="1" ht="12.75" customHeight="1">
      <c r="A23" s="17">
        <v>41713.629594907397</v>
      </c>
      <c r="B23" s="18" t="s">
        <v>99</v>
      </c>
      <c r="C23" s="18" t="s">
        <v>135</v>
      </c>
      <c r="D23" s="18" t="s">
        <v>75</v>
      </c>
      <c r="E23" s="18" t="s">
        <v>76</v>
      </c>
      <c r="F23" s="18" t="s">
        <v>150</v>
      </c>
      <c r="G23" s="18" t="s">
        <v>102</v>
      </c>
      <c r="H23" s="18" t="s">
        <v>120</v>
      </c>
      <c r="I23" s="18" t="s">
        <v>126</v>
      </c>
      <c r="J23" s="18" t="s">
        <v>81</v>
      </c>
      <c r="K23" s="18"/>
      <c r="L23" s="18"/>
      <c r="M23" s="19" t="s">
        <v>149</v>
      </c>
    </row>
    <row r="24" spans="1:13" s="13" customFormat="1" ht="12.75" customHeight="1">
      <c r="A24" s="17">
        <v>41713.635995370401</v>
      </c>
      <c r="B24" s="18" t="s">
        <v>73</v>
      </c>
      <c r="C24" s="18" t="s">
        <v>100</v>
      </c>
      <c r="D24" s="18" t="s">
        <v>75</v>
      </c>
      <c r="E24" s="18" t="s">
        <v>76</v>
      </c>
      <c r="F24" s="18" t="s">
        <v>151</v>
      </c>
      <c r="G24" s="18" t="s">
        <v>92</v>
      </c>
      <c r="H24" s="18" t="s">
        <v>152</v>
      </c>
      <c r="I24" s="18" t="s">
        <v>153</v>
      </c>
      <c r="J24" s="18" t="s">
        <v>81</v>
      </c>
      <c r="K24" s="18"/>
      <c r="L24" s="18"/>
      <c r="M24" s="19" t="s">
        <v>134</v>
      </c>
    </row>
    <row r="25" spans="1:13" s="13" customFormat="1" ht="12.75" customHeight="1">
      <c r="A25" s="17">
        <v>41713.6705671296</v>
      </c>
      <c r="B25" s="18" t="s">
        <v>109</v>
      </c>
      <c r="C25" s="18" t="s">
        <v>89</v>
      </c>
      <c r="D25" s="18" t="s">
        <v>75</v>
      </c>
      <c r="E25" s="18" t="s">
        <v>154</v>
      </c>
      <c r="F25" s="18" t="s">
        <v>147</v>
      </c>
      <c r="G25" s="18" t="s">
        <v>92</v>
      </c>
      <c r="H25" s="18" t="s">
        <v>152</v>
      </c>
      <c r="I25" s="18" t="s">
        <v>94</v>
      </c>
      <c r="J25" s="18" t="s">
        <v>155</v>
      </c>
      <c r="K25" s="18"/>
      <c r="L25" s="18"/>
      <c r="M25" s="19" t="s">
        <v>134</v>
      </c>
    </row>
    <row r="26" spans="1:13" s="13" customFormat="1" ht="12.75" customHeight="1">
      <c r="A26" s="17">
        <v>41713.677187499998</v>
      </c>
      <c r="B26" s="18" t="s">
        <v>88</v>
      </c>
      <c r="C26" s="18" t="s">
        <v>100</v>
      </c>
      <c r="D26" s="18" t="s">
        <v>75</v>
      </c>
      <c r="E26" s="18" t="s">
        <v>76</v>
      </c>
      <c r="F26" s="18" t="s">
        <v>156</v>
      </c>
      <c r="G26" s="18" t="s">
        <v>92</v>
      </c>
      <c r="H26" s="18" t="s">
        <v>103</v>
      </c>
      <c r="I26" s="18" t="s">
        <v>157</v>
      </c>
      <c r="J26" s="18" t="s">
        <v>81</v>
      </c>
      <c r="K26" s="18"/>
      <c r="L26" s="18"/>
      <c r="M26" s="19" t="s">
        <v>141</v>
      </c>
    </row>
    <row r="27" spans="1:13" s="13" customFormat="1" ht="12.75" customHeight="1">
      <c r="A27" s="17">
        <v>41713.721909722197</v>
      </c>
      <c r="B27" s="18" t="s">
        <v>88</v>
      </c>
      <c r="C27" s="18" t="s">
        <v>89</v>
      </c>
      <c r="D27" s="18" t="s">
        <v>83</v>
      </c>
      <c r="E27" s="18" t="s">
        <v>76</v>
      </c>
      <c r="F27" s="18" t="s">
        <v>143</v>
      </c>
      <c r="G27" s="18" t="s">
        <v>106</v>
      </c>
      <c r="H27" s="18" t="s">
        <v>103</v>
      </c>
      <c r="I27" s="18" t="s">
        <v>121</v>
      </c>
      <c r="J27" s="18" t="s">
        <v>105</v>
      </c>
      <c r="K27" s="18"/>
      <c r="L27" s="18"/>
      <c r="M27" s="19" t="s">
        <v>158</v>
      </c>
    </row>
    <row r="28" spans="1:13" s="13" customFormat="1">
      <c r="A28" s="17">
        <v>41713.736990740697</v>
      </c>
      <c r="B28" s="18" t="s">
        <v>109</v>
      </c>
      <c r="C28" s="18" t="s">
        <v>100</v>
      </c>
      <c r="D28" s="18" t="s">
        <v>75</v>
      </c>
      <c r="E28" s="18" t="s">
        <v>110</v>
      </c>
      <c r="F28" s="18" t="s">
        <v>159</v>
      </c>
      <c r="G28" s="18" t="s">
        <v>92</v>
      </c>
      <c r="H28" s="18" t="s">
        <v>103</v>
      </c>
      <c r="I28" s="18" t="s">
        <v>80</v>
      </c>
      <c r="J28" s="18" t="s">
        <v>81</v>
      </c>
      <c r="K28" s="18"/>
      <c r="L28" s="18"/>
      <c r="M28" s="19" t="s">
        <v>160</v>
      </c>
    </row>
    <row r="29" spans="1:13" s="13" customFormat="1">
      <c r="A29" s="17">
        <v>41713.744803240697</v>
      </c>
      <c r="B29" s="18" t="s">
        <v>161</v>
      </c>
      <c r="C29" s="18" t="s">
        <v>135</v>
      </c>
      <c r="D29" s="18" t="s">
        <v>83</v>
      </c>
      <c r="E29" s="18" t="s">
        <v>76</v>
      </c>
      <c r="F29" s="18" t="s">
        <v>162</v>
      </c>
      <c r="G29" s="18" t="s">
        <v>78</v>
      </c>
      <c r="H29" s="18" t="s">
        <v>103</v>
      </c>
      <c r="I29" s="18" t="s">
        <v>163</v>
      </c>
      <c r="J29" s="18" t="s">
        <v>137</v>
      </c>
      <c r="K29" s="18"/>
      <c r="L29" s="18"/>
      <c r="M29" s="19" t="s">
        <v>164</v>
      </c>
    </row>
    <row r="30" spans="1:13" s="13" customFormat="1">
      <c r="A30" s="17">
        <v>41713.7509027778</v>
      </c>
      <c r="B30" s="18" t="s">
        <v>73</v>
      </c>
      <c r="C30" s="18" t="s">
        <v>100</v>
      </c>
      <c r="D30" s="18" t="s">
        <v>83</v>
      </c>
      <c r="E30" s="18" t="s">
        <v>76</v>
      </c>
      <c r="F30" s="18" t="s">
        <v>132</v>
      </c>
      <c r="G30" s="18" t="s">
        <v>78</v>
      </c>
      <c r="H30" s="18" t="s">
        <v>103</v>
      </c>
      <c r="I30" s="18" t="s">
        <v>165</v>
      </c>
      <c r="J30" s="18" t="s">
        <v>124</v>
      </c>
      <c r="K30" s="18"/>
      <c r="L30" s="18"/>
      <c r="M30" s="19" t="s">
        <v>134</v>
      </c>
    </row>
    <row r="31" spans="1:13" s="13" customFormat="1">
      <c r="A31" s="17">
        <v>41713.7596990741</v>
      </c>
      <c r="B31" s="18" t="s">
        <v>73</v>
      </c>
      <c r="C31" s="18" t="s">
        <v>74</v>
      </c>
      <c r="D31" s="18" t="s">
        <v>75</v>
      </c>
      <c r="E31" s="18" t="s">
        <v>118</v>
      </c>
      <c r="F31" s="18" t="s">
        <v>166</v>
      </c>
      <c r="G31" s="18" t="s">
        <v>78</v>
      </c>
      <c r="H31" s="18" t="s">
        <v>103</v>
      </c>
      <c r="I31" s="18" t="s">
        <v>167</v>
      </c>
      <c r="J31" s="18" t="s">
        <v>168</v>
      </c>
      <c r="K31" s="18"/>
      <c r="L31" s="18"/>
      <c r="M31" s="19" t="s">
        <v>134</v>
      </c>
    </row>
    <row r="32" spans="1:13" s="13" customFormat="1">
      <c r="A32" s="17">
        <v>41713.825671296298</v>
      </c>
      <c r="B32" s="18" t="s">
        <v>73</v>
      </c>
      <c r="C32" s="18" t="s">
        <v>100</v>
      </c>
      <c r="D32" s="18" t="s">
        <v>83</v>
      </c>
      <c r="E32" s="18" t="s">
        <v>118</v>
      </c>
      <c r="F32" s="18" t="s">
        <v>169</v>
      </c>
      <c r="G32" s="18" t="s">
        <v>78</v>
      </c>
      <c r="H32" s="18" t="s">
        <v>120</v>
      </c>
      <c r="I32" s="18" t="s">
        <v>153</v>
      </c>
      <c r="J32" s="18" t="s">
        <v>122</v>
      </c>
      <c r="K32" s="18"/>
      <c r="L32" s="18"/>
      <c r="M32" s="19" t="s">
        <v>149</v>
      </c>
    </row>
    <row r="33" spans="1:13" s="13" customFormat="1">
      <c r="A33" s="17">
        <v>41713.832974536999</v>
      </c>
      <c r="B33" s="18" t="s">
        <v>88</v>
      </c>
      <c r="C33" s="18" t="s">
        <v>100</v>
      </c>
      <c r="D33" s="18" t="s">
        <v>75</v>
      </c>
      <c r="E33" s="18" t="s">
        <v>76</v>
      </c>
      <c r="F33" s="18" t="s">
        <v>170</v>
      </c>
      <c r="G33" s="18" t="s">
        <v>78</v>
      </c>
      <c r="H33" s="18" t="s">
        <v>93</v>
      </c>
      <c r="I33" s="18" t="s">
        <v>97</v>
      </c>
      <c r="J33" s="18" t="s">
        <v>81</v>
      </c>
      <c r="K33" s="18"/>
      <c r="L33" s="18"/>
      <c r="M33" s="19" t="s">
        <v>141</v>
      </c>
    </row>
    <row r="34" spans="1:13" s="13" customFormat="1">
      <c r="A34" s="17">
        <v>41713.870057870401</v>
      </c>
      <c r="B34" s="18" t="s">
        <v>109</v>
      </c>
      <c r="C34" s="18" t="s">
        <v>74</v>
      </c>
      <c r="D34" s="18" t="s">
        <v>83</v>
      </c>
      <c r="E34" s="18" t="s">
        <v>118</v>
      </c>
      <c r="F34" s="18" t="s">
        <v>171</v>
      </c>
      <c r="G34" s="18" t="s">
        <v>106</v>
      </c>
      <c r="H34" s="18" t="s">
        <v>79</v>
      </c>
      <c r="I34" s="18" t="s">
        <v>121</v>
      </c>
      <c r="J34" s="18" t="s">
        <v>137</v>
      </c>
      <c r="K34" s="18"/>
      <c r="L34" s="18"/>
      <c r="M34" s="19" t="s">
        <v>164</v>
      </c>
    </row>
    <row r="35" spans="1:13" s="13" customFormat="1">
      <c r="A35" s="17">
        <v>41713.880856481497</v>
      </c>
      <c r="B35" s="18" t="s">
        <v>88</v>
      </c>
      <c r="C35" s="18" t="s">
        <v>100</v>
      </c>
      <c r="D35" s="18" t="s">
        <v>75</v>
      </c>
      <c r="E35" s="18" t="s">
        <v>76</v>
      </c>
      <c r="F35" s="18" t="s">
        <v>162</v>
      </c>
      <c r="G35" s="18" t="s">
        <v>78</v>
      </c>
      <c r="H35" s="18" t="s">
        <v>103</v>
      </c>
      <c r="I35" s="18" t="s">
        <v>80</v>
      </c>
      <c r="J35" s="18" t="s">
        <v>155</v>
      </c>
      <c r="K35" s="18"/>
      <c r="L35" s="18"/>
      <c r="M35" s="19" t="s">
        <v>141</v>
      </c>
    </row>
    <row r="36" spans="1:13" s="13" customFormat="1">
      <c r="A36" s="17">
        <v>41713.886481481502</v>
      </c>
      <c r="B36" s="18" t="s">
        <v>88</v>
      </c>
      <c r="C36" s="18" t="s">
        <v>100</v>
      </c>
      <c r="D36" s="18" t="s">
        <v>83</v>
      </c>
      <c r="E36" s="18" t="s">
        <v>76</v>
      </c>
      <c r="F36" s="18" t="s">
        <v>172</v>
      </c>
      <c r="G36" s="18" t="s">
        <v>78</v>
      </c>
      <c r="H36" s="18" t="s">
        <v>93</v>
      </c>
      <c r="I36" s="18" t="s">
        <v>173</v>
      </c>
      <c r="J36" s="18" t="s">
        <v>81</v>
      </c>
      <c r="K36" s="18"/>
      <c r="L36" s="18"/>
      <c r="M36" s="19" t="s">
        <v>149</v>
      </c>
    </row>
    <row r="37" spans="1:13" s="13" customFormat="1">
      <c r="A37" s="17">
        <v>41714.023773148103</v>
      </c>
      <c r="B37" s="18" t="s">
        <v>99</v>
      </c>
      <c r="C37" s="18" t="s">
        <v>89</v>
      </c>
      <c r="D37" s="18" t="s">
        <v>83</v>
      </c>
      <c r="E37" s="18" t="s">
        <v>76</v>
      </c>
      <c r="F37" s="18" t="s">
        <v>174</v>
      </c>
      <c r="G37" s="18" t="s">
        <v>78</v>
      </c>
      <c r="H37" s="18" t="s">
        <v>93</v>
      </c>
      <c r="I37" s="18" t="s">
        <v>97</v>
      </c>
      <c r="J37" s="18" t="s">
        <v>168</v>
      </c>
      <c r="K37" s="18"/>
      <c r="L37" s="18"/>
      <c r="M37" s="19" t="s">
        <v>164</v>
      </c>
    </row>
    <row r="38" spans="1:13" s="13" customFormat="1">
      <c r="A38" s="17">
        <v>41713.917418981502</v>
      </c>
      <c r="B38" s="18" t="s">
        <v>73</v>
      </c>
      <c r="C38" s="18" t="s">
        <v>100</v>
      </c>
      <c r="D38" s="18" t="s">
        <v>83</v>
      </c>
      <c r="E38" s="18" t="s">
        <v>118</v>
      </c>
      <c r="F38" s="18" t="s">
        <v>132</v>
      </c>
      <c r="G38" s="18" t="s">
        <v>78</v>
      </c>
      <c r="H38" s="18" t="s">
        <v>103</v>
      </c>
      <c r="I38" s="18" t="s">
        <v>175</v>
      </c>
      <c r="J38" s="18" t="s">
        <v>137</v>
      </c>
      <c r="K38" s="18"/>
      <c r="L38" s="18"/>
      <c r="M38" s="19" t="s">
        <v>134</v>
      </c>
    </row>
    <row r="39" spans="1:13" s="13" customFormat="1">
      <c r="A39" s="17">
        <v>41714.393564814804</v>
      </c>
      <c r="B39" s="18" t="s">
        <v>99</v>
      </c>
      <c r="C39" s="18" t="s">
        <v>100</v>
      </c>
      <c r="D39" s="18" t="s">
        <v>83</v>
      </c>
      <c r="E39" s="18" t="s">
        <v>76</v>
      </c>
      <c r="F39" s="18" t="s">
        <v>125</v>
      </c>
      <c r="G39" s="18" t="s">
        <v>106</v>
      </c>
      <c r="H39" s="18" t="s">
        <v>79</v>
      </c>
      <c r="I39" s="18" t="s">
        <v>97</v>
      </c>
      <c r="J39" s="18" t="s">
        <v>108</v>
      </c>
      <c r="K39" s="18"/>
      <c r="L39" s="18"/>
      <c r="M39" s="19" t="s">
        <v>164</v>
      </c>
    </row>
    <row r="40" spans="1:13" s="13" customFormat="1">
      <c r="A40" s="17">
        <v>41714.399675925903</v>
      </c>
      <c r="B40" s="18" t="s">
        <v>109</v>
      </c>
      <c r="C40" s="18" t="s">
        <v>74</v>
      </c>
      <c r="D40" s="18" t="s">
        <v>83</v>
      </c>
      <c r="E40" s="18" t="s">
        <v>154</v>
      </c>
      <c r="F40" s="18" t="s">
        <v>147</v>
      </c>
      <c r="G40" s="18" t="s">
        <v>92</v>
      </c>
      <c r="H40" s="18" t="s">
        <v>152</v>
      </c>
      <c r="I40" s="18" t="s">
        <v>176</v>
      </c>
      <c r="J40" s="18" t="s">
        <v>176</v>
      </c>
      <c r="K40" s="18"/>
      <c r="L40" s="18"/>
      <c r="M40" s="19" t="s">
        <v>134</v>
      </c>
    </row>
    <row r="41" spans="1:13" s="13" customFormat="1">
      <c r="A41" s="17">
        <v>41714.4614351852</v>
      </c>
      <c r="B41" s="18" t="s">
        <v>73</v>
      </c>
      <c r="C41" s="18" t="s">
        <v>74</v>
      </c>
      <c r="D41" s="18" t="s">
        <v>83</v>
      </c>
      <c r="E41" s="18" t="s">
        <v>76</v>
      </c>
      <c r="F41" s="18" t="s">
        <v>177</v>
      </c>
      <c r="G41" s="18" t="s">
        <v>92</v>
      </c>
      <c r="H41" s="18" t="s">
        <v>79</v>
      </c>
      <c r="I41" s="18" t="s">
        <v>97</v>
      </c>
      <c r="J41" s="18" t="s">
        <v>178</v>
      </c>
      <c r="K41" s="18"/>
      <c r="L41" s="18"/>
      <c r="M41" s="19" t="s">
        <v>138</v>
      </c>
    </row>
    <row r="42" spans="1:13" s="13" customFormat="1">
      <c r="A42" s="17">
        <v>41714.464375000003</v>
      </c>
      <c r="B42" s="18" t="s">
        <v>88</v>
      </c>
      <c r="C42" s="18" t="s">
        <v>100</v>
      </c>
      <c r="D42" s="18" t="s">
        <v>83</v>
      </c>
      <c r="E42" s="18" t="s">
        <v>76</v>
      </c>
      <c r="F42" s="18" t="s">
        <v>139</v>
      </c>
      <c r="G42" s="18" t="s">
        <v>78</v>
      </c>
      <c r="H42" s="18" t="s">
        <v>93</v>
      </c>
      <c r="I42" s="18" t="s">
        <v>97</v>
      </c>
      <c r="J42" s="18" t="s">
        <v>179</v>
      </c>
      <c r="K42" s="18"/>
      <c r="L42" s="18"/>
      <c r="M42" s="19" t="s">
        <v>141</v>
      </c>
    </row>
    <row r="43" spans="1:13" s="13" customFormat="1">
      <c r="A43" s="17">
        <v>41714.485763888901</v>
      </c>
      <c r="B43" s="18" t="s">
        <v>99</v>
      </c>
      <c r="C43" s="18" t="s">
        <v>100</v>
      </c>
      <c r="D43" s="18" t="s">
        <v>83</v>
      </c>
      <c r="E43" s="18" t="s">
        <v>76</v>
      </c>
      <c r="F43" s="18" t="s">
        <v>180</v>
      </c>
      <c r="G43" s="18" t="s">
        <v>106</v>
      </c>
      <c r="H43" s="18" t="s">
        <v>120</v>
      </c>
      <c r="I43" s="18" t="s">
        <v>97</v>
      </c>
      <c r="J43" s="18" t="s">
        <v>124</v>
      </c>
      <c r="K43" s="18"/>
      <c r="L43" s="18"/>
      <c r="M43" s="19" t="s">
        <v>141</v>
      </c>
    </row>
    <row r="44" spans="1:13" s="13" customFormat="1">
      <c r="A44" s="17">
        <v>41714.535115740699</v>
      </c>
      <c r="B44" s="18" t="s">
        <v>88</v>
      </c>
      <c r="C44" s="18" t="s">
        <v>100</v>
      </c>
      <c r="D44" s="18" t="s">
        <v>75</v>
      </c>
      <c r="E44" s="18" t="s">
        <v>76</v>
      </c>
      <c r="F44" s="18" t="s">
        <v>180</v>
      </c>
      <c r="G44" s="18" t="s">
        <v>106</v>
      </c>
      <c r="H44" s="18" t="s">
        <v>85</v>
      </c>
      <c r="I44" s="18" t="s">
        <v>97</v>
      </c>
      <c r="J44" s="18" t="s">
        <v>122</v>
      </c>
      <c r="K44" s="18"/>
      <c r="L44" s="18"/>
      <c r="M44" s="19" t="s">
        <v>164</v>
      </c>
    </row>
    <row r="45" spans="1:13" s="13" customFormat="1">
      <c r="A45" s="17">
        <v>41714.516990740703</v>
      </c>
      <c r="B45" s="18" t="s">
        <v>73</v>
      </c>
      <c r="C45" s="18" t="s">
        <v>100</v>
      </c>
      <c r="D45" s="18" t="s">
        <v>83</v>
      </c>
      <c r="E45" s="18" t="s">
        <v>76</v>
      </c>
      <c r="F45" s="18" t="s">
        <v>181</v>
      </c>
      <c r="G45" s="18" t="s">
        <v>106</v>
      </c>
      <c r="H45" s="18" t="s">
        <v>93</v>
      </c>
      <c r="I45" s="18" t="s">
        <v>80</v>
      </c>
      <c r="J45" s="18" t="s">
        <v>117</v>
      </c>
      <c r="K45" s="18"/>
      <c r="L45" s="18"/>
      <c r="M45" s="19" t="s">
        <v>149</v>
      </c>
    </row>
    <row r="46" spans="1:13" s="13" customFormat="1">
      <c r="A46" s="17">
        <v>41714.524375000001</v>
      </c>
      <c r="B46" s="18" t="s">
        <v>73</v>
      </c>
      <c r="C46" s="18" t="s">
        <v>89</v>
      </c>
      <c r="D46" s="18" t="s">
        <v>83</v>
      </c>
      <c r="E46" s="18" t="s">
        <v>76</v>
      </c>
      <c r="F46" s="18" t="s">
        <v>136</v>
      </c>
      <c r="G46" s="18" t="s">
        <v>92</v>
      </c>
      <c r="H46" s="18" t="s">
        <v>93</v>
      </c>
      <c r="I46" s="18" t="s">
        <v>94</v>
      </c>
      <c r="J46" s="18" t="s">
        <v>81</v>
      </c>
      <c r="K46" s="18"/>
      <c r="L46" s="18"/>
      <c r="M46" s="19" t="s">
        <v>134</v>
      </c>
    </row>
    <row r="47" spans="1:13" s="13" customFormat="1">
      <c r="A47" s="17">
        <v>41714.524502314802</v>
      </c>
      <c r="B47" s="18" t="s">
        <v>73</v>
      </c>
      <c r="C47" s="18" t="s">
        <v>89</v>
      </c>
      <c r="D47" s="18" t="s">
        <v>83</v>
      </c>
      <c r="E47" s="18" t="s">
        <v>76</v>
      </c>
      <c r="F47" s="18" t="s">
        <v>136</v>
      </c>
      <c r="G47" s="18" t="s">
        <v>92</v>
      </c>
      <c r="H47" s="18" t="s">
        <v>93</v>
      </c>
      <c r="I47" s="18" t="s">
        <v>94</v>
      </c>
      <c r="J47" s="18" t="s">
        <v>81</v>
      </c>
      <c r="K47" s="18"/>
      <c r="L47" s="18"/>
      <c r="M47" s="19" t="s">
        <v>134</v>
      </c>
    </row>
    <row r="48" spans="1:13" s="13" customFormat="1">
      <c r="A48" s="17">
        <v>41714.551030092603</v>
      </c>
      <c r="B48" s="18" t="s">
        <v>88</v>
      </c>
      <c r="C48" s="18" t="s">
        <v>74</v>
      </c>
      <c r="D48" s="18" t="s">
        <v>75</v>
      </c>
      <c r="E48" s="18" t="s">
        <v>76</v>
      </c>
      <c r="F48" s="18" t="s">
        <v>182</v>
      </c>
      <c r="G48" s="18" t="s">
        <v>106</v>
      </c>
      <c r="H48" s="18" t="s">
        <v>79</v>
      </c>
      <c r="I48" s="18" t="s">
        <v>157</v>
      </c>
      <c r="J48" s="18" t="s">
        <v>179</v>
      </c>
      <c r="K48" s="18"/>
      <c r="L48" s="18"/>
      <c r="M48" s="19" t="s">
        <v>138</v>
      </c>
    </row>
    <row r="49" spans="1:13" s="13" customFormat="1">
      <c r="A49" s="17">
        <v>41714.570416666698</v>
      </c>
      <c r="B49" s="18" t="s">
        <v>109</v>
      </c>
      <c r="C49" s="18" t="s">
        <v>74</v>
      </c>
      <c r="D49" s="18" t="s">
        <v>83</v>
      </c>
      <c r="E49" s="18" t="s">
        <v>110</v>
      </c>
      <c r="F49" s="18" t="s">
        <v>180</v>
      </c>
      <c r="G49" s="18" t="s">
        <v>106</v>
      </c>
      <c r="H49" s="18" t="s">
        <v>79</v>
      </c>
      <c r="I49" s="18" t="s">
        <v>97</v>
      </c>
      <c r="J49" s="18" t="s">
        <v>117</v>
      </c>
      <c r="K49" s="18"/>
      <c r="L49" s="18"/>
      <c r="M49" s="19" t="s">
        <v>160</v>
      </c>
    </row>
    <row r="50" spans="1:13" s="13" customFormat="1">
      <c r="A50" s="17">
        <v>41714.5769560185</v>
      </c>
      <c r="B50" s="18" t="s">
        <v>73</v>
      </c>
      <c r="C50" s="18" t="s">
        <v>74</v>
      </c>
      <c r="D50" s="18" t="s">
        <v>83</v>
      </c>
      <c r="E50" s="18" t="s">
        <v>76</v>
      </c>
      <c r="F50" s="18" t="s">
        <v>182</v>
      </c>
      <c r="G50" s="18" t="s">
        <v>78</v>
      </c>
      <c r="H50" s="18" t="s">
        <v>93</v>
      </c>
      <c r="I50" s="18" t="s">
        <v>107</v>
      </c>
      <c r="J50" s="18" t="s">
        <v>183</v>
      </c>
      <c r="K50" s="18"/>
      <c r="L50" s="18"/>
      <c r="M50" s="19" t="s">
        <v>138</v>
      </c>
    </row>
    <row r="51" spans="1:13" s="13" customFormat="1">
      <c r="A51" s="17">
        <v>41714.6229282407</v>
      </c>
      <c r="B51" s="18" t="s">
        <v>88</v>
      </c>
      <c r="C51" s="18" t="s">
        <v>100</v>
      </c>
      <c r="D51" s="18" t="s">
        <v>83</v>
      </c>
      <c r="E51" s="18" t="s">
        <v>90</v>
      </c>
      <c r="F51" s="18" t="s">
        <v>125</v>
      </c>
      <c r="G51" s="18" t="s">
        <v>78</v>
      </c>
      <c r="H51" s="18" t="s">
        <v>103</v>
      </c>
      <c r="I51" s="18" t="s">
        <v>80</v>
      </c>
      <c r="J51" s="18" t="s">
        <v>81</v>
      </c>
      <c r="K51" s="18"/>
      <c r="L51" s="18"/>
      <c r="M51" s="19" t="s">
        <v>138</v>
      </c>
    </row>
    <row r="52" spans="1:13" s="13" customFormat="1">
      <c r="A52" s="17">
        <v>41714.624155092599</v>
      </c>
      <c r="B52" s="18" t="s">
        <v>73</v>
      </c>
      <c r="C52" s="18" t="s">
        <v>89</v>
      </c>
      <c r="D52" s="18" t="s">
        <v>83</v>
      </c>
      <c r="E52" s="18" t="s">
        <v>76</v>
      </c>
      <c r="F52" s="18" t="s">
        <v>156</v>
      </c>
      <c r="G52" s="18" t="s">
        <v>78</v>
      </c>
      <c r="H52" s="18" t="s">
        <v>103</v>
      </c>
      <c r="I52" s="18" t="s">
        <v>80</v>
      </c>
      <c r="J52" s="18" t="s">
        <v>81</v>
      </c>
      <c r="K52" s="18"/>
      <c r="L52" s="18"/>
      <c r="M52" s="19" t="s">
        <v>160</v>
      </c>
    </row>
    <row r="53" spans="1:13" s="13" customFormat="1">
      <c r="A53" s="17">
        <v>41714.629571759302</v>
      </c>
      <c r="B53" s="18" t="s">
        <v>88</v>
      </c>
      <c r="C53" s="18" t="s">
        <v>89</v>
      </c>
      <c r="D53" s="18" t="s">
        <v>83</v>
      </c>
      <c r="E53" s="18" t="s">
        <v>76</v>
      </c>
      <c r="F53" s="18" t="s">
        <v>180</v>
      </c>
      <c r="G53" s="18" t="s">
        <v>92</v>
      </c>
      <c r="H53" s="18" t="s">
        <v>103</v>
      </c>
      <c r="I53" s="18" t="s">
        <v>184</v>
      </c>
      <c r="J53" s="18" t="s">
        <v>98</v>
      </c>
      <c r="K53" s="18"/>
      <c r="L53" s="18"/>
      <c r="M53" s="19" t="s">
        <v>138</v>
      </c>
    </row>
    <row r="54" spans="1:13" s="13" customFormat="1">
      <c r="A54" s="17">
        <v>41714.632581018501</v>
      </c>
      <c r="B54" s="18" t="s">
        <v>88</v>
      </c>
      <c r="C54" s="18" t="s">
        <v>89</v>
      </c>
      <c r="D54" s="18" t="s">
        <v>83</v>
      </c>
      <c r="E54" s="18" t="s">
        <v>76</v>
      </c>
      <c r="F54" s="18" t="s">
        <v>185</v>
      </c>
      <c r="G54" s="18" t="s">
        <v>78</v>
      </c>
      <c r="H54" s="18" t="s">
        <v>103</v>
      </c>
      <c r="I54" s="18" t="s">
        <v>80</v>
      </c>
      <c r="J54" s="18" t="s">
        <v>168</v>
      </c>
      <c r="K54" s="18"/>
      <c r="L54" s="18"/>
      <c r="M54" s="19" t="s">
        <v>138</v>
      </c>
    </row>
    <row r="55" spans="1:13" s="13" customFormat="1">
      <c r="A55" s="17">
        <v>41714.636261574102</v>
      </c>
      <c r="B55" s="18" t="s">
        <v>88</v>
      </c>
      <c r="C55" s="18" t="s">
        <v>135</v>
      </c>
      <c r="D55" s="18" t="s">
        <v>75</v>
      </c>
      <c r="E55" s="18" t="s">
        <v>90</v>
      </c>
      <c r="F55" s="18" t="s">
        <v>186</v>
      </c>
      <c r="G55" s="18" t="s">
        <v>78</v>
      </c>
      <c r="H55" s="18" t="s">
        <v>103</v>
      </c>
      <c r="I55" s="18" t="s">
        <v>184</v>
      </c>
      <c r="J55" s="18" t="s">
        <v>187</v>
      </c>
      <c r="K55" s="18"/>
      <c r="L55" s="18"/>
      <c r="M55" s="19" t="s">
        <v>164</v>
      </c>
    </row>
    <row r="56" spans="1:13" s="13" customFormat="1">
      <c r="A56" s="17">
        <v>41714.638877314799</v>
      </c>
      <c r="B56" s="18" t="s">
        <v>73</v>
      </c>
      <c r="C56" s="18" t="s">
        <v>89</v>
      </c>
      <c r="D56" s="18" t="s">
        <v>75</v>
      </c>
      <c r="E56" s="18" t="s">
        <v>76</v>
      </c>
      <c r="F56" s="18" t="s">
        <v>162</v>
      </c>
      <c r="G56" s="18" t="s">
        <v>78</v>
      </c>
      <c r="H56" s="18" t="s">
        <v>103</v>
      </c>
      <c r="I56" s="18" t="s">
        <v>80</v>
      </c>
      <c r="J56" s="18" t="s">
        <v>81</v>
      </c>
      <c r="K56" s="18"/>
      <c r="L56" s="18"/>
      <c r="M56" s="19" t="s">
        <v>188</v>
      </c>
    </row>
    <row r="57" spans="1:13" s="13" customFormat="1">
      <c r="A57" s="17">
        <v>41714.653263888897</v>
      </c>
      <c r="B57" s="18" t="s">
        <v>99</v>
      </c>
      <c r="C57" s="18" t="s">
        <v>100</v>
      </c>
      <c r="D57" s="18" t="s">
        <v>83</v>
      </c>
      <c r="E57" s="18" t="s">
        <v>76</v>
      </c>
      <c r="F57" s="18" t="s">
        <v>182</v>
      </c>
      <c r="G57" s="18" t="s">
        <v>78</v>
      </c>
      <c r="H57" s="18" t="s">
        <v>103</v>
      </c>
      <c r="I57" s="18" t="s">
        <v>140</v>
      </c>
      <c r="J57" s="18" t="s">
        <v>189</v>
      </c>
      <c r="K57" s="18"/>
      <c r="L57" s="18"/>
      <c r="M57" s="19" t="s">
        <v>190</v>
      </c>
    </row>
    <row r="58" spans="1:13" s="13" customFormat="1">
      <c r="A58" s="17">
        <v>41714.655509259297</v>
      </c>
      <c r="B58" s="18" t="s">
        <v>88</v>
      </c>
      <c r="C58" s="18" t="s">
        <v>74</v>
      </c>
      <c r="D58" s="18" t="s">
        <v>83</v>
      </c>
      <c r="E58" s="18" t="s">
        <v>76</v>
      </c>
      <c r="F58" s="18" t="s">
        <v>170</v>
      </c>
      <c r="G58" s="18" t="s">
        <v>92</v>
      </c>
      <c r="H58" s="18" t="s">
        <v>120</v>
      </c>
      <c r="I58" s="18" t="s">
        <v>80</v>
      </c>
      <c r="J58" s="18" t="s">
        <v>81</v>
      </c>
      <c r="K58" s="18"/>
      <c r="L58" s="18"/>
      <c r="M58" s="19" t="s">
        <v>134</v>
      </c>
    </row>
    <row r="59" spans="1:13" s="13" customFormat="1">
      <c r="A59" s="17">
        <v>41714.677546296298</v>
      </c>
      <c r="B59" s="18" t="s">
        <v>88</v>
      </c>
      <c r="C59" s="18" t="s">
        <v>100</v>
      </c>
      <c r="D59" s="18" t="s">
        <v>75</v>
      </c>
      <c r="E59" s="18" t="s">
        <v>76</v>
      </c>
      <c r="F59" s="18" t="s">
        <v>156</v>
      </c>
      <c r="G59" s="18" t="s">
        <v>92</v>
      </c>
      <c r="H59" s="18" t="s">
        <v>152</v>
      </c>
      <c r="I59" s="18" t="s">
        <v>94</v>
      </c>
      <c r="J59" s="18" t="s">
        <v>81</v>
      </c>
      <c r="K59" s="18"/>
      <c r="L59" s="18"/>
      <c r="M59" s="19" t="s">
        <v>134</v>
      </c>
    </row>
    <row r="60" spans="1:13" s="13" customFormat="1">
      <c r="A60" s="17">
        <v>41714.7322569444</v>
      </c>
      <c r="B60" s="18" t="s">
        <v>109</v>
      </c>
      <c r="C60" s="18" t="s">
        <v>100</v>
      </c>
      <c r="D60" s="18" t="s">
        <v>83</v>
      </c>
      <c r="E60" s="18" t="s">
        <v>118</v>
      </c>
      <c r="F60" s="18" t="s">
        <v>191</v>
      </c>
      <c r="G60" s="18" t="s">
        <v>78</v>
      </c>
      <c r="H60" s="18" t="s">
        <v>103</v>
      </c>
      <c r="I60" s="18" t="s">
        <v>192</v>
      </c>
      <c r="J60" s="18" t="s">
        <v>133</v>
      </c>
      <c r="K60" s="18"/>
      <c r="L60" s="18"/>
      <c r="M60" s="19" t="s">
        <v>160</v>
      </c>
    </row>
    <row r="61" spans="1:13" s="13" customFormat="1">
      <c r="A61" s="17">
        <v>41714.773090277798</v>
      </c>
      <c r="B61" s="18" t="s">
        <v>73</v>
      </c>
      <c r="C61" s="18" t="s">
        <v>74</v>
      </c>
      <c r="D61" s="18" t="s">
        <v>83</v>
      </c>
      <c r="E61" s="18" t="s">
        <v>76</v>
      </c>
      <c r="F61" s="18" t="s">
        <v>101</v>
      </c>
      <c r="G61" s="18" t="s">
        <v>78</v>
      </c>
      <c r="H61" s="18" t="s">
        <v>85</v>
      </c>
      <c r="I61" s="18" t="s">
        <v>80</v>
      </c>
      <c r="J61" s="18" t="s">
        <v>81</v>
      </c>
      <c r="K61" s="18"/>
      <c r="L61" s="18"/>
      <c r="M61" s="19" t="s">
        <v>193</v>
      </c>
    </row>
    <row r="62" spans="1:13" s="13" customFormat="1">
      <c r="A62" s="17">
        <v>41714.814062500001</v>
      </c>
      <c r="B62" s="18" t="s">
        <v>73</v>
      </c>
      <c r="C62" s="18" t="s">
        <v>74</v>
      </c>
      <c r="D62" s="18" t="s">
        <v>75</v>
      </c>
      <c r="E62" s="18" t="s">
        <v>118</v>
      </c>
      <c r="F62" s="18" t="s">
        <v>125</v>
      </c>
      <c r="G62" s="18" t="s">
        <v>78</v>
      </c>
      <c r="H62" s="18" t="s">
        <v>120</v>
      </c>
      <c r="I62" s="18" t="s">
        <v>126</v>
      </c>
      <c r="J62" s="18" t="s">
        <v>81</v>
      </c>
      <c r="K62" s="18"/>
      <c r="L62" s="18"/>
      <c r="M62" s="19" t="s">
        <v>138</v>
      </c>
    </row>
    <row r="63" spans="1:13" s="13" customFormat="1">
      <c r="A63" s="17">
        <v>41714.844571759299</v>
      </c>
      <c r="B63" s="18" t="s">
        <v>88</v>
      </c>
      <c r="C63" s="18" t="s">
        <v>100</v>
      </c>
      <c r="D63" s="18" t="s">
        <v>75</v>
      </c>
      <c r="E63" s="18" t="s">
        <v>76</v>
      </c>
      <c r="F63" s="18" t="s">
        <v>180</v>
      </c>
      <c r="G63" s="18" t="s">
        <v>78</v>
      </c>
      <c r="H63" s="18" t="s">
        <v>85</v>
      </c>
      <c r="I63" s="18" t="s">
        <v>97</v>
      </c>
      <c r="J63" s="18" t="s">
        <v>81</v>
      </c>
      <c r="K63" s="18"/>
      <c r="L63" s="18"/>
      <c r="M63" s="19" t="s">
        <v>164</v>
      </c>
    </row>
    <row r="64" spans="1:13" s="13" customFormat="1">
      <c r="A64" s="17">
        <v>41714.898055555597</v>
      </c>
      <c r="B64" s="18" t="s">
        <v>73</v>
      </c>
      <c r="C64" s="18" t="s">
        <v>74</v>
      </c>
      <c r="D64" s="18" t="s">
        <v>75</v>
      </c>
      <c r="E64" s="18" t="s">
        <v>90</v>
      </c>
      <c r="F64" s="18" t="s">
        <v>162</v>
      </c>
      <c r="G64" s="18" t="s">
        <v>78</v>
      </c>
      <c r="H64" s="18" t="s">
        <v>103</v>
      </c>
      <c r="I64" s="18" t="s">
        <v>184</v>
      </c>
      <c r="J64" s="18" t="s">
        <v>81</v>
      </c>
      <c r="K64" s="18"/>
      <c r="L64" s="18"/>
      <c r="M64" s="19" t="s">
        <v>141</v>
      </c>
    </row>
    <row r="65" spans="1:13" s="13" customFormat="1">
      <c r="A65" s="17">
        <v>41714.909178240698</v>
      </c>
      <c r="B65" s="18" t="s">
        <v>73</v>
      </c>
      <c r="C65" s="18" t="s">
        <v>100</v>
      </c>
      <c r="D65" s="18" t="s">
        <v>83</v>
      </c>
      <c r="E65" s="18" t="s">
        <v>76</v>
      </c>
      <c r="F65" s="18" t="s">
        <v>151</v>
      </c>
      <c r="G65" s="18" t="s">
        <v>78</v>
      </c>
      <c r="H65" s="18" t="s">
        <v>103</v>
      </c>
      <c r="I65" s="18" t="s">
        <v>121</v>
      </c>
      <c r="J65" s="18" t="s">
        <v>129</v>
      </c>
      <c r="K65" s="18"/>
      <c r="L65" s="18"/>
      <c r="M65" s="19" t="s">
        <v>193</v>
      </c>
    </row>
    <row r="66" spans="1:13" s="13" customFormat="1">
      <c r="A66" s="17">
        <v>41714.912060185197</v>
      </c>
      <c r="B66" s="18" t="s">
        <v>73</v>
      </c>
      <c r="C66" s="18" t="s">
        <v>100</v>
      </c>
      <c r="D66" s="18" t="s">
        <v>75</v>
      </c>
      <c r="E66" s="18" t="s">
        <v>76</v>
      </c>
      <c r="F66" s="18" t="s">
        <v>156</v>
      </c>
      <c r="G66" s="18" t="s">
        <v>92</v>
      </c>
      <c r="H66" s="18" t="s">
        <v>79</v>
      </c>
      <c r="I66" s="18" t="s">
        <v>80</v>
      </c>
      <c r="J66" s="18" t="s">
        <v>81</v>
      </c>
      <c r="K66" s="18"/>
      <c r="L66" s="18"/>
      <c r="M66" s="19" t="s">
        <v>134</v>
      </c>
    </row>
    <row r="67" spans="1:13" s="13" customFormat="1">
      <c r="A67" s="17">
        <v>41715.313611111102</v>
      </c>
      <c r="B67" s="18" t="s">
        <v>88</v>
      </c>
      <c r="C67" s="18" t="s">
        <v>100</v>
      </c>
      <c r="D67" s="18" t="s">
        <v>83</v>
      </c>
      <c r="E67" s="18" t="s">
        <v>90</v>
      </c>
      <c r="F67" s="18" t="s">
        <v>91</v>
      </c>
      <c r="G67" s="18" t="s">
        <v>78</v>
      </c>
      <c r="H67" s="18" t="s">
        <v>103</v>
      </c>
      <c r="I67" s="18" t="s">
        <v>194</v>
      </c>
      <c r="J67" s="18" t="s">
        <v>81</v>
      </c>
      <c r="K67" s="18"/>
      <c r="L67" s="18"/>
      <c r="M67" s="19" t="s">
        <v>138</v>
      </c>
    </row>
    <row r="68" spans="1:13" s="13" customFormat="1">
      <c r="A68" s="17">
        <v>41715.339918981503</v>
      </c>
      <c r="B68" s="18" t="s">
        <v>88</v>
      </c>
      <c r="C68" s="18" t="s">
        <v>100</v>
      </c>
      <c r="D68" s="18" t="s">
        <v>83</v>
      </c>
      <c r="E68" s="18" t="s">
        <v>76</v>
      </c>
      <c r="F68" s="18" t="s">
        <v>156</v>
      </c>
      <c r="G68" s="18" t="s">
        <v>92</v>
      </c>
      <c r="H68" s="18" t="s">
        <v>93</v>
      </c>
      <c r="I68" s="18" t="s">
        <v>97</v>
      </c>
      <c r="J68" s="18" t="s">
        <v>137</v>
      </c>
      <c r="K68" s="18"/>
      <c r="L68" s="18"/>
      <c r="M68" s="19" t="s">
        <v>134</v>
      </c>
    </row>
    <row r="69" spans="1:13" s="13" customFormat="1">
      <c r="A69" s="17">
        <v>41715.340486111098</v>
      </c>
      <c r="B69" s="18" t="s">
        <v>88</v>
      </c>
      <c r="C69" s="18" t="s">
        <v>100</v>
      </c>
      <c r="D69" s="18" t="s">
        <v>83</v>
      </c>
      <c r="E69" s="18" t="s">
        <v>76</v>
      </c>
      <c r="F69" s="18" t="s">
        <v>195</v>
      </c>
      <c r="G69" s="18" t="s">
        <v>106</v>
      </c>
      <c r="H69" s="18" t="s">
        <v>79</v>
      </c>
      <c r="I69" s="18" t="s">
        <v>104</v>
      </c>
      <c r="J69" s="18" t="s">
        <v>122</v>
      </c>
      <c r="K69" s="18"/>
      <c r="L69" s="18"/>
      <c r="M69" s="19" t="s">
        <v>138</v>
      </c>
    </row>
    <row r="70" spans="1:13" s="13" customFormat="1">
      <c r="A70" s="17">
        <v>41715.381539351802</v>
      </c>
      <c r="B70" s="18" t="s">
        <v>73</v>
      </c>
      <c r="C70" s="18" t="s">
        <v>100</v>
      </c>
      <c r="D70" s="18" t="s">
        <v>83</v>
      </c>
      <c r="E70" s="18" t="s">
        <v>76</v>
      </c>
      <c r="F70" s="18" t="s">
        <v>91</v>
      </c>
      <c r="G70" s="18" t="s">
        <v>78</v>
      </c>
      <c r="H70" s="18" t="s">
        <v>93</v>
      </c>
      <c r="I70" s="18" t="s">
        <v>97</v>
      </c>
      <c r="J70" s="18" t="s">
        <v>179</v>
      </c>
      <c r="K70" s="18"/>
      <c r="L70" s="18"/>
      <c r="M70" s="19" t="s">
        <v>138</v>
      </c>
    </row>
    <row r="71" spans="1:13" s="13" customFormat="1">
      <c r="A71" s="17">
        <v>41715.414583333302</v>
      </c>
      <c r="B71" s="18" t="s">
        <v>73</v>
      </c>
      <c r="C71" s="18" t="s">
        <v>100</v>
      </c>
      <c r="D71" s="18" t="s">
        <v>83</v>
      </c>
      <c r="E71" s="18" t="s">
        <v>90</v>
      </c>
      <c r="F71" s="18" t="s">
        <v>196</v>
      </c>
      <c r="G71" s="18" t="s">
        <v>78</v>
      </c>
      <c r="H71" s="18" t="s">
        <v>152</v>
      </c>
      <c r="I71" s="18" t="s">
        <v>116</v>
      </c>
      <c r="J71" s="18" t="s">
        <v>124</v>
      </c>
      <c r="K71" s="18"/>
      <c r="L71" s="18"/>
      <c r="M71" s="19" t="s">
        <v>138</v>
      </c>
    </row>
    <row r="72" spans="1:13" s="13" customFormat="1">
      <c r="A72" s="17">
        <v>41715.4371412037</v>
      </c>
      <c r="B72" s="18" t="s">
        <v>99</v>
      </c>
      <c r="C72" s="18" t="s">
        <v>89</v>
      </c>
      <c r="D72" s="18" t="s">
        <v>83</v>
      </c>
      <c r="E72" s="18" t="s">
        <v>76</v>
      </c>
      <c r="F72" s="18" t="s">
        <v>143</v>
      </c>
      <c r="G72" s="18" t="s">
        <v>106</v>
      </c>
      <c r="H72" s="18" t="s">
        <v>79</v>
      </c>
      <c r="I72" s="18" t="s">
        <v>80</v>
      </c>
      <c r="J72" s="18" t="s">
        <v>137</v>
      </c>
      <c r="K72" s="18"/>
      <c r="L72" s="18"/>
      <c r="M72" s="19" t="s">
        <v>164</v>
      </c>
    </row>
    <row r="73" spans="1:13" s="13" customFormat="1">
      <c r="A73" s="17">
        <v>41715.448622685202</v>
      </c>
      <c r="B73" s="18" t="s">
        <v>99</v>
      </c>
      <c r="C73" s="18" t="s">
        <v>100</v>
      </c>
      <c r="D73" s="18" t="s">
        <v>83</v>
      </c>
      <c r="E73" s="18" t="s">
        <v>76</v>
      </c>
      <c r="F73" s="18" t="s">
        <v>162</v>
      </c>
      <c r="G73" s="18" t="s">
        <v>78</v>
      </c>
      <c r="H73" s="18" t="s">
        <v>85</v>
      </c>
      <c r="I73" s="18" t="s">
        <v>97</v>
      </c>
      <c r="J73" s="18" t="s">
        <v>81</v>
      </c>
      <c r="K73" s="18"/>
      <c r="L73" s="18"/>
      <c r="M73" s="19" t="s">
        <v>141</v>
      </c>
    </row>
    <row r="74" spans="1:13" s="13" customFormat="1">
      <c r="A74" s="17">
        <v>41715.454097222202</v>
      </c>
      <c r="B74" s="18" t="s">
        <v>99</v>
      </c>
      <c r="C74" s="18" t="s">
        <v>135</v>
      </c>
      <c r="D74" s="18" t="s">
        <v>83</v>
      </c>
      <c r="E74" s="18" t="s">
        <v>76</v>
      </c>
      <c r="F74" s="18" t="s">
        <v>197</v>
      </c>
      <c r="G74" s="18" t="s">
        <v>78</v>
      </c>
      <c r="H74" s="18" t="s">
        <v>79</v>
      </c>
      <c r="I74" s="18" t="s">
        <v>104</v>
      </c>
      <c r="J74" s="18" t="s">
        <v>122</v>
      </c>
      <c r="K74" s="18"/>
      <c r="L74" s="18"/>
      <c r="M74" s="19" t="s">
        <v>198</v>
      </c>
    </row>
    <row r="75" spans="1:13" s="13" customFormat="1">
      <c r="A75" s="17">
        <v>41715.46125</v>
      </c>
      <c r="B75" s="18" t="s">
        <v>161</v>
      </c>
      <c r="C75" s="18" t="s">
        <v>135</v>
      </c>
      <c r="D75" s="18" t="s">
        <v>75</v>
      </c>
      <c r="E75" s="18" t="s">
        <v>76</v>
      </c>
      <c r="F75" s="18" t="s">
        <v>181</v>
      </c>
      <c r="G75" s="18" t="s">
        <v>78</v>
      </c>
      <c r="H75" s="18" t="s">
        <v>120</v>
      </c>
      <c r="I75" s="18" t="s">
        <v>94</v>
      </c>
      <c r="J75" s="18" t="s">
        <v>187</v>
      </c>
      <c r="K75" s="18"/>
      <c r="L75" s="18"/>
      <c r="M75" s="19" t="s">
        <v>138</v>
      </c>
    </row>
    <row r="76" spans="1:13" s="13" customFormat="1">
      <c r="A76" s="17">
        <v>41715.465624999997</v>
      </c>
      <c r="B76" s="18" t="s">
        <v>88</v>
      </c>
      <c r="C76" s="18" t="s">
        <v>100</v>
      </c>
      <c r="D76" s="18" t="s">
        <v>83</v>
      </c>
      <c r="E76" s="18" t="s">
        <v>76</v>
      </c>
      <c r="F76" s="18" t="s">
        <v>180</v>
      </c>
      <c r="G76" s="18" t="s">
        <v>78</v>
      </c>
      <c r="H76" s="18" t="s">
        <v>93</v>
      </c>
      <c r="I76" s="18" t="s">
        <v>199</v>
      </c>
      <c r="J76" s="18" t="s">
        <v>98</v>
      </c>
      <c r="K76" s="18"/>
      <c r="L76" s="18"/>
      <c r="M76" s="19" t="s">
        <v>134</v>
      </c>
    </row>
    <row r="77" spans="1:13" s="13" customFormat="1">
      <c r="A77" s="17">
        <v>41715.473391203697</v>
      </c>
      <c r="B77" s="18" t="s">
        <v>73</v>
      </c>
      <c r="C77" s="18" t="s">
        <v>74</v>
      </c>
      <c r="D77" s="18" t="s">
        <v>83</v>
      </c>
      <c r="E77" s="18" t="s">
        <v>76</v>
      </c>
      <c r="F77" s="18" t="s">
        <v>166</v>
      </c>
      <c r="G77" s="18" t="s">
        <v>78</v>
      </c>
      <c r="H77" s="18" t="s">
        <v>103</v>
      </c>
      <c r="I77" s="18" t="s">
        <v>111</v>
      </c>
      <c r="J77" s="18" t="s">
        <v>155</v>
      </c>
      <c r="K77" s="18"/>
      <c r="L77" s="18"/>
      <c r="M77" s="19" t="s">
        <v>138</v>
      </c>
    </row>
    <row r="78" spans="1:13" s="13" customFormat="1">
      <c r="A78" s="17">
        <v>41715.482268518499</v>
      </c>
      <c r="B78" s="18" t="s">
        <v>88</v>
      </c>
      <c r="C78" s="18" t="s">
        <v>100</v>
      </c>
      <c r="D78" s="18" t="s">
        <v>83</v>
      </c>
      <c r="E78" s="18" t="s">
        <v>76</v>
      </c>
      <c r="F78" s="18" t="s">
        <v>166</v>
      </c>
      <c r="G78" s="18" t="s">
        <v>92</v>
      </c>
      <c r="H78" s="18" t="s">
        <v>152</v>
      </c>
      <c r="I78" s="18" t="s">
        <v>200</v>
      </c>
      <c r="J78" s="18" t="s">
        <v>105</v>
      </c>
      <c r="K78" s="18"/>
      <c r="L78" s="18"/>
      <c r="M78" s="19" t="s">
        <v>138</v>
      </c>
    </row>
    <row r="79" spans="1:13" s="13" customFormat="1">
      <c r="A79" s="17">
        <v>41715.488831018498</v>
      </c>
      <c r="B79" s="18" t="s">
        <v>88</v>
      </c>
      <c r="C79" s="18" t="s">
        <v>100</v>
      </c>
      <c r="D79" s="18" t="s">
        <v>83</v>
      </c>
      <c r="E79" s="18" t="s">
        <v>76</v>
      </c>
      <c r="F79" s="18" t="s">
        <v>170</v>
      </c>
      <c r="G79" s="18" t="s">
        <v>92</v>
      </c>
      <c r="H79" s="18" t="s">
        <v>93</v>
      </c>
      <c r="I79" s="18" t="s">
        <v>200</v>
      </c>
      <c r="J79" s="18" t="s">
        <v>81</v>
      </c>
      <c r="K79" s="18"/>
      <c r="L79" s="18"/>
      <c r="M79" s="19" t="s">
        <v>149</v>
      </c>
    </row>
    <row r="80" spans="1:13" s="13" customFormat="1">
      <c r="A80" s="17">
        <v>41715.534652777802</v>
      </c>
      <c r="B80" s="18" t="s">
        <v>88</v>
      </c>
      <c r="C80" s="18" t="s">
        <v>100</v>
      </c>
      <c r="D80" s="18" t="s">
        <v>83</v>
      </c>
      <c r="E80" s="18" t="s">
        <v>90</v>
      </c>
      <c r="F80" s="18" t="s">
        <v>156</v>
      </c>
      <c r="G80" s="18" t="s">
        <v>92</v>
      </c>
      <c r="H80" s="18" t="s">
        <v>103</v>
      </c>
      <c r="I80" s="18" t="s">
        <v>184</v>
      </c>
      <c r="J80" s="18" t="s">
        <v>81</v>
      </c>
      <c r="K80" s="18"/>
      <c r="L80" s="18"/>
      <c r="M80" s="19" t="s">
        <v>138</v>
      </c>
    </row>
    <row r="81" spans="1:13" s="13" customFormat="1">
      <c r="A81" s="17">
        <v>41715.534756944398</v>
      </c>
      <c r="B81" s="18" t="s">
        <v>88</v>
      </c>
      <c r="C81" s="18" t="s">
        <v>100</v>
      </c>
      <c r="D81" s="18" t="s">
        <v>83</v>
      </c>
      <c r="E81" s="18" t="s">
        <v>90</v>
      </c>
      <c r="F81" s="18" t="s">
        <v>156</v>
      </c>
      <c r="G81" s="18" t="s">
        <v>92</v>
      </c>
      <c r="H81" s="18" t="s">
        <v>103</v>
      </c>
      <c r="I81" s="18" t="s">
        <v>184</v>
      </c>
      <c r="J81" s="18" t="s">
        <v>81</v>
      </c>
      <c r="K81" s="18"/>
      <c r="L81" s="18"/>
      <c r="M81" s="19" t="s">
        <v>138</v>
      </c>
    </row>
    <row r="82" spans="1:13" s="13" customFormat="1">
      <c r="A82" s="17">
        <v>41715.548657407402</v>
      </c>
      <c r="B82" s="18" t="s">
        <v>73</v>
      </c>
      <c r="C82" s="18" t="s">
        <v>74</v>
      </c>
      <c r="D82" s="18" t="s">
        <v>83</v>
      </c>
      <c r="E82" s="18" t="s">
        <v>76</v>
      </c>
      <c r="F82" s="18" t="s">
        <v>201</v>
      </c>
      <c r="G82" s="18" t="s">
        <v>106</v>
      </c>
      <c r="H82" s="18" t="s">
        <v>103</v>
      </c>
      <c r="I82" s="18" t="s">
        <v>97</v>
      </c>
      <c r="J82" s="18" t="s">
        <v>202</v>
      </c>
      <c r="K82" s="18"/>
      <c r="L82" s="18"/>
      <c r="M82" s="19" t="s">
        <v>203</v>
      </c>
    </row>
    <row r="83" spans="1:13" s="13" customFormat="1">
      <c r="A83" s="17">
        <v>41715.558425925898</v>
      </c>
      <c r="B83" s="18" t="s">
        <v>73</v>
      </c>
      <c r="C83" s="18" t="s">
        <v>89</v>
      </c>
      <c r="D83" s="18" t="s">
        <v>75</v>
      </c>
      <c r="E83" s="18" t="s">
        <v>76</v>
      </c>
      <c r="F83" s="18" t="s">
        <v>204</v>
      </c>
      <c r="G83" s="18" t="s">
        <v>78</v>
      </c>
      <c r="H83" s="18" t="s">
        <v>103</v>
      </c>
      <c r="I83" s="18" t="s">
        <v>97</v>
      </c>
      <c r="J83" s="18" t="s">
        <v>124</v>
      </c>
      <c r="K83" s="18"/>
      <c r="L83" s="18"/>
      <c r="M83" s="19" t="s">
        <v>205</v>
      </c>
    </row>
    <row r="84" spans="1:13" s="13" customFormat="1">
      <c r="A84" s="17">
        <v>41715.552662037</v>
      </c>
      <c r="B84" s="18" t="s">
        <v>99</v>
      </c>
      <c r="C84" s="18" t="s">
        <v>89</v>
      </c>
      <c r="D84" s="18" t="s">
        <v>75</v>
      </c>
      <c r="E84" s="18" t="s">
        <v>76</v>
      </c>
      <c r="F84" s="18" t="s">
        <v>196</v>
      </c>
      <c r="G84" s="18" t="s">
        <v>106</v>
      </c>
      <c r="H84" s="18" t="s">
        <v>103</v>
      </c>
      <c r="I84" s="18" t="s">
        <v>80</v>
      </c>
      <c r="J84" s="18" t="s">
        <v>124</v>
      </c>
      <c r="K84" s="18"/>
      <c r="L84" s="18"/>
      <c r="M84" s="19" t="s">
        <v>206</v>
      </c>
    </row>
    <row r="85" spans="1:13" s="13" customFormat="1">
      <c r="A85" s="17">
        <v>41715.563148148103</v>
      </c>
      <c r="B85" s="18" t="s">
        <v>88</v>
      </c>
      <c r="C85" s="18" t="s">
        <v>74</v>
      </c>
      <c r="D85" s="18" t="s">
        <v>83</v>
      </c>
      <c r="E85" s="18" t="s">
        <v>76</v>
      </c>
      <c r="F85" s="18" t="s">
        <v>151</v>
      </c>
      <c r="G85" s="18" t="s">
        <v>78</v>
      </c>
      <c r="H85" s="18" t="s">
        <v>85</v>
      </c>
      <c r="I85" s="18" t="s">
        <v>121</v>
      </c>
      <c r="J85" s="18" t="s">
        <v>122</v>
      </c>
      <c r="K85" s="18"/>
      <c r="L85" s="18"/>
      <c r="M85" s="19" t="s">
        <v>207</v>
      </c>
    </row>
    <row r="86" spans="1:13" s="13" customFormat="1">
      <c r="A86" s="17">
        <v>41715.578136574099</v>
      </c>
      <c r="B86" s="18" t="s">
        <v>88</v>
      </c>
      <c r="C86" s="18" t="s">
        <v>100</v>
      </c>
      <c r="D86" s="18" t="s">
        <v>83</v>
      </c>
      <c r="E86" s="18" t="s">
        <v>76</v>
      </c>
      <c r="F86" s="18" t="s">
        <v>156</v>
      </c>
      <c r="G86" s="18" t="s">
        <v>92</v>
      </c>
      <c r="H86" s="18" t="s">
        <v>93</v>
      </c>
      <c r="I86" s="18" t="s">
        <v>80</v>
      </c>
      <c r="J86" s="18" t="s">
        <v>81</v>
      </c>
      <c r="K86" s="18"/>
      <c r="L86" s="18"/>
      <c r="M86" s="19" t="s">
        <v>134</v>
      </c>
    </row>
    <row r="87" spans="1:13" s="13" customFormat="1">
      <c r="A87" s="17">
        <v>41715.5783912037</v>
      </c>
      <c r="B87" s="18" t="s">
        <v>73</v>
      </c>
      <c r="C87" s="18" t="s">
        <v>89</v>
      </c>
      <c r="D87" s="18" t="s">
        <v>83</v>
      </c>
      <c r="E87" s="18" t="s">
        <v>76</v>
      </c>
      <c r="F87" s="18" t="s">
        <v>91</v>
      </c>
      <c r="G87" s="18" t="s">
        <v>92</v>
      </c>
      <c r="H87" s="18" t="s">
        <v>93</v>
      </c>
      <c r="I87" s="18" t="s">
        <v>94</v>
      </c>
      <c r="J87" s="18" t="s">
        <v>81</v>
      </c>
      <c r="K87" s="18"/>
      <c r="L87" s="18"/>
      <c r="M87" s="19" t="s">
        <v>134</v>
      </c>
    </row>
    <row r="88" spans="1:13" s="13" customFormat="1">
      <c r="A88" s="17">
        <v>41715.604421296302</v>
      </c>
      <c r="B88" s="18" t="s">
        <v>109</v>
      </c>
      <c r="C88" s="18" t="s">
        <v>74</v>
      </c>
      <c r="D88" s="18" t="s">
        <v>83</v>
      </c>
      <c r="E88" s="18" t="s">
        <v>118</v>
      </c>
      <c r="F88" s="18" t="s">
        <v>191</v>
      </c>
      <c r="G88" s="18" t="s">
        <v>92</v>
      </c>
      <c r="H88" s="18" t="s">
        <v>93</v>
      </c>
      <c r="I88" s="18" t="s">
        <v>116</v>
      </c>
      <c r="J88" s="18" t="s">
        <v>81</v>
      </c>
      <c r="K88" s="18"/>
      <c r="L88" s="18"/>
      <c r="M88" s="19" t="s">
        <v>134</v>
      </c>
    </row>
    <row r="89" spans="1:13" s="13" customFormat="1">
      <c r="A89" s="17">
        <v>41715.623796296299</v>
      </c>
      <c r="B89" s="18" t="s">
        <v>109</v>
      </c>
      <c r="C89" s="18" t="s">
        <v>100</v>
      </c>
      <c r="D89" s="18" t="s">
        <v>83</v>
      </c>
      <c r="E89" s="18" t="s">
        <v>154</v>
      </c>
      <c r="F89" s="18" t="s">
        <v>147</v>
      </c>
      <c r="G89" s="18" t="s">
        <v>78</v>
      </c>
      <c r="H89" s="18" t="s">
        <v>103</v>
      </c>
      <c r="I89" s="18" t="s">
        <v>107</v>
      </c>
      <c r="J89" s="18" t="s">
        <v>124</v>
      </c>
      <c r="K89" s="18"/>
      <c r="L89" s="18"/>
      <c r="M89" s="19" t="s">
        <v>134</v>
      </c>
    </row>
    <row r="90" spans="1:13" s="13" customFormat="1">
      <c r="A90" s="17">
        <v>41715.630752314799</v>
      </c>
      <c r="B90" s="18" t="s">
        <v>109</v>
      </c>
      <c r="C90" s="18" t="s">
        <v>74</v>
      </c>
      <c r="D90" s="18" t="s">
        <v>83</v>
      </c>
      <c r="E90" s="18" t="s">
        <v>110</v>
      </c>
      <c r="F90" s="18" t="s">
        <v>125</v>
      </c>
      <c r="G90" s="18" t="s">
        <v>78</v>
      </c>
      <c r="H90" s="18" t="s">
        <v>103</v>
      </c>
      <c r="I90" s="18" t="s">
        <v>107</v>
      </c>
      <c r="J90" s="18" t="s">
        <v>98</v>
      </c>
      <c r="K90" s="18"/>
      <c r="L90" s="18"/>
      <c r="M90" s="19" t="s">
        <v>207</v>
      </c>
    </row>
    <row r="91" spans="1:13" s="13" customFormat="1">
      <c r="A91" s="17">
        <v>41715.647650462997</v>
      </c>
      <c r="B91" s="18" t="s">
        <v>73</v>
      </c>
      <c r="C91" s="18" t="s">
        <v>74</v>
      </c>
      <c r="D91" s="18" t="s">
        <v>75</v>
      </c>
      <c r="E91" s="18" t="s">
        <v>76</v>
      </c>
      <c r="F91" s="18" t="s">
        <v>151</v>
      </c>
      <c r="G91" s="18" t="s">
        <v>78</v>
      </c>
      <c r="H91" s="18" t="s">
        <v>120</v>
      </c>
      <c r="I91" s="18" t="s">
        <v>184</v>
      </c>
      <c r="J91" s="18" t="s">
        <v>208</v>
      </c>
      <c r="K91" s="18"/>
      <c r="L91" s="18"/>
      <c r="M91" s="19" t="s">
        <v>138</v>
      </c>
    </row>
    <row r="92" spans="1:13" s="13" customFormat="1">
      <c r="A92" s="17">
        <v>41715.688599537003</v>
      </c>
      <c r="B92" s="18" t="s">
        <v>109</v>
      </c>
      <c r="C92" s="18" t="s">
        <v>74</v>
      </c>
      <c r="D92" s="18" t="s">
        <v>83</v>
      </c>
      <c r="E92" s="18" t="s">
        <v>118</v>
      </c>
      <c r="F92" s="18" t="s">
        <v>182</v>
      </c>
      <c r="G92" s="18" t="s">
        <v>106</v>
      </c>
      <c r="H92" s="18" t="s">
        <v>85</v>
      </c>
      <c r="I92" s="18" t="s">
        <v>111</v>
      </c>
      <c r="J92" s="18" t="s">
        <v>155</v>
      </c>
      <c r="K92" s="18"/>
      <c r="L92" s="18"/>
      <c r="M92" s="19" t="s">
        <v>138</v>
      </c>
    </row>
    <row r="93" spans="1:13" s="13" customFormat="1">
      <c r="A93" s="17">
        <v>41715.695879629602</v>
      </c>
      <c r="B93" s="18" t="s">
        <v>88</v>
      </c>
      <c r="C93" s="18" t="s">
        <v>89</v>
      </c>
      <c r="D93" s="18" t="s">
        <v>83</v>
      </c>
      <c r="E93" s="18" t="s">
        <v>76</v>
      </c>
      <c r="F93" s="18" t="s">
        <v>209</v>
      </c>
      <c r="G93" s="18" t="s">
        <v>102</v>
      </c>
      <c r="H93" s="18" t="s">
        <v>85</v>
      </c>
      <c r="I93" s="18" t="s">
        <v>111</v>
      </c>
      <c r="J93" s="18" t="s">
        <v>127</v>
      </c>
      <c r="K93" s="18"/>
      <c r="L93" s="18"/>
      <c r="M93" s="19" t="s">
        <v>193</v>
      </c>
    </row>
    <row r="94" spans="1:13" s="13" customFormat="1">
      <c r="A94" s="17">
        <v>41715.852071759298</v>
      </c>
      <c r="B94" s="18" t="s">
        <v>99</v>
      </c>
      <c r="C94" s="18" t="s">
        <v>100</v>
      </c>
      <c r="D94" s="18" t="s">
        <v>83</v>
      </c>
      <c r="E94" s="18" t="s">
        <v>76</v>
      </c>
      <c r="F94" s="18" t="s">
        <v>210</v>
      </c>
      <c r="G94" s="18" t="s">
        <v>78</v>
      </c>
      <c r="H94" s="18" t="s">
        <v>103</v>
      </c>
      <c r="I94" s="18" t="s">
        <v>200</v>
      </c>
      <c r="J94" s="18" t="s">
        <v>81</v>
      </c>
      <c r="K94" s="18"/>
      <c r="L94" s="18"/>
      <c r="M94" s="19" t="s">
        <v>211</v>
      </c>
    </row>
    <row r="95" spans="1:13" s="13" customFormat="1">
      <c r="A95" s="17">
        <v>41715.920358796298</v>
      </c>
      <c r="B95" s="18" t="s">
        <v>109</v>
      </c>
      <c r="C95" s="18" t="s">
        <v>74</v>
      </c>
      <c r="D95" s="18" t="s">
        <v>83</v>
      </c>
      <c r="E95" s="18" t="s">
        <v>76</v>
      </c>
      <c r="F95" s="18" t="s">
        <v>132</v>
      </c>
      <c r="G95" s="18" t="s">
        <v>106</v>
      </c>
      <c r="H95" s="18" t="s">
        <v>120</v>
      </c>
      <c r="I95" s="18" t="s">
        <v>200</v>
      </c>
      <c r="J95" s="18" t="s">
        <v>98</v>
      </c>
      <c r="K95" s="18"/>
      <c r="L95" s="18"/>
      <c r="M95" s="19" t="s">
        <v>193</v>
      </c>
    </row>
    <row r="96" spans="1:13" s="13" customFormat="1">
      <c r="A96" s="17">
        <v>41716.015092592599</v>
      </c>
      <c r="B96" s="18" t="s">
        <v>88</v>
      </c>
      <c r="C96" s="18" t="s">
        <v>74</v>
      </c>
      <c r="D96" s="18" t="s">
        <v>83</v>
      </c>
      <c r="E96" s="18" t="s">
        <v>118</v>
      </c>
      <c r="F96" s="18" t="s">
        <v>180</v>
      </c>
      <c r="G96" s="18" t="s">
        <v>106</v>
      </c>
      <c r="H96" s="18" t="s">
        <v>85</v>
      </c>
      <c r="I96" s="18" t="s">
        <v>97</v>
      </c>
      <c r="J96" s="18" t="s">
        <v>212</v>
      </c>
      <c r="K96" s="18"/>
      <c r="L96" s="18"/>
      <c r="M96" s="19" t="s">
        <v>149</v>
      </c>
    </row>
    <row r="97" spans="1:13" s="13" customFormat="1">
      <c r="A97" s="17">
        <v>41716.023472222201</v>
      </c>
      <c r="B97" s="18" t="s">
        <v>109</v>
      </c>
      <c r="C97" s="18" t="s">
        <v>100</v>
      </c>
      <c r="D97" s="18" t="s">
        <v>83</v>
      </c>
      <c r="E97" s="18" t="s">
        <v>118</v>
      </c>
      <c r="F97" s="18" t="s">
        <v>191</v>
      </c>
      <c r="G97" s="18" t="s">
        <v>78</v>
      </c>
      <c r="H97" s="18" t="s">
        <v>79</v>
      </c>
      <c r="I97" s="18" t="s">
        <v>213</v>
      </c>
      <c r="J97" s="18" t="s">
        <v>168</v>
      </c>
      <c r="K97" s="18"/>
      <c r="L97" s="18"/>
      <c r="M97" s="19" t="s">
        <v>138</v>
      </c>
    </row>
    <row r="98" spans="1:13" s="13" customFormat="1">
      <c r="A98" s="17">
        <v>41716.035000000003</v>
      </c>
      <c r="B98" s="18" t="s">
        <v>73</v>
      </c>
      <c r="C98" s="18" t="s">
        <v>100</v>
      </c>
      <c r="D98" s="18" t="s">
        <v>83</v>
      </c>
      <c r="E98" s="18" t="s">
        <v>118</v>
      </c>
      <c r="F98" s="18" t="s">
        <v>91</v>
      </c>
      <c r="G98" s="18" t="s">
        <v>92</v>
      </c>
      <c r="H98" s="18" t="s">
        <v>152</v>
      </c>
      <c r="I98" s="18" t="s">
        <v>80</v>
      </c>
      <c r="J98" s="18" t="s">
        <v>81</v>
      </c>
      <c r="K98" s="18"/>
      <c r="L98" s="18"/>
      <c r="M98" s="19" t="s">
        <v>134</v>
      </c>
    </row>
    <row r="99" spans="1:13" s="13" customFormat="1">
      <c r="A99" s="17">
        <v>41716.165428240703</v>
      </c>
      <c r="B99" s="18" t="s">
        <v>88</v>
      </c>
      <c r="C99" s="18" t="s">
        <v>100</v>
      </c>
      <c r="D99" s="18" t="s">
        <v>75</v>
      </c>
      <c r="E99" s="18" t="s">
        <v>76</v>
      </c>
      <c r="F99" s="18" t="s">
        <v>162</v>
      </c>
      <c r="G99" s="18" t="s">
        <v>78</v>
      </c>
      <c r="H99" s="18" t="s">
        <v>93</v>
      </c>
      <c r="I99" s="18" t="s">
        <v>80</v>
      </c>
      <c r="J99" s="18" t="s">
        <v>81</v>
      </c>
      <c r="K99" s="18"/>
      <c r="L99" s="18"/>
      <c r="M99" s="19" t="s">
        <v>134</v>
      </c>
    </row>
    <row r="100" spans="1:13" s="13" customFormat="1">
      <c r="A100" s="17">
        <v>41716.371967592597</v>
      </c>
      <c r="B100" s="18" t="s">
        <v>88</v>
      </c>
      <c r="C100" s="18" t="s">
        <v>100</v>
      </c>
      <c r="D100" s="18" t="s">
        <v>83</v>
      </c>
      <c r="E100" s="18" t="s">
        <v>76</v>
      </c>
      <c r="F100" s="18" t="s">
        <v>209</v>
      </c>
      <c r="G100" s="18" t="s">
        <v>106</v>
      </c>
      <c r="H100" s="18" t="s">
        <v>103</v>
      </c>
      <c r="I100" s="18" t="s">
        <v>97</v>
      </c>
      <c r="J100" s="18" t="s">
        <v>122</v>
      </c>
      <c r="K100" s="18"/>
      <c r="L100" s="18"/>
      <c r="M100" s="19" t="s">
        <v>142</v>
      </c>
    </row>
    <row r="101" spans="1:13" s="13" customFormat="1">
      <c r="A101" s="17">
        <v>41716.502268518503</v>
      </c>
      <c r="B101" s="18" t="s">
        <v>88</v>
      </c>
      <c r="C101" s="18" t="s">
        <v>100</v>
      </c>
      <c r="D101" s="18" t="s">
        <v>83</v>
      </c>
      <c r="E101" s="18" t="s">
        <v>76</v>
      </c>
      <c r="F101" s="18" t="s">
        <v>143</v>
      </c>
      <c r="G101" s="18" t="s">
        <v>102</v>
      </c>
      <c r="H101" s="18" t="s">
        <v>120</v>
      </c>
      <c r="I101" s="18" t="s">
        <v>214</v>
      </c>
      <c r="J101" s="18" t="s">
        <v>208</v>
      </c>
      <c r="K101" s="18"/>
      <c r="L101" s="18"/>
      <c r="M101" s="19" t="s">
        <v>207</v>
      </c>
    </row>
    <row r="102" spans="1:13" s="13" customFormat="1">
      <c r="A102" s="17">
        <v>41716.513842592598</v>
      </c>
      <c r="B102" s="18" t="s">
        <v>99</v>
      </c>
      <c r="C102" s="18" t="s">
        <v>100</v>
      </c>
      <c r="D102" s="18" t="s">
        <v>75</v>
      </c>
      <c r="E102" s="18" t="s">
        <v>76</v>
      </c>
      <c r="F102" s="18" t="s">
        <v>150</v>
      </c>
      <c r="G102" s="18" t="s">
        <v>102</v>
      </c>
      <c r="H102" s="18" t="s">
        <v>103</v>
      </c>
      <c r="I102" s="18" t="s">
        <v>215</v>
      </c>
      <c r="J102" s="18" t="s">
        <v>114</v>
      </c>
      <c r="K102" s="18"/>
      <c r="L102" s="18"/>
      <c r="M102" s="19" t="s">
        <v>142</v>
      </c>
    </row>
    <row r="103" spans="1:13" s="13" customFormat="1">
      <c r="A103" s="17">
        <v>41716.5985069444</v>
      </c>
      <c r="B103" s="18" t="s">
        <v>109</v>
      </c>
      <c r="C103" s="18" t="s">
        <v>74</v>
      </c>
      <c r="D103" s="18" t="s">
        <v>83</v>
      </c>
      <c r="E103" s="18" t="s">
        <v>118</v>
      </c>
      <c r="F103" s="18" t="s">
        <v>172</v>
      </c>
      <c r="G103" s="18" t="s">
        <v>92</v>
      </c>
      <c r="H103" s="18" t="s">
        <v>103</v>
      </c>
      <c r="I103" s="18" t="s">
        <v>216</v>
      </c>
      <c r="J103" s="18" t="s">
        <v>168</v>
      </c>
      <c r="K103" s="18"/>
      <c r="L103" s="18"/>
      <c r="M103" s="19" t="s">
        <v>134</v>
      </c>
    </row>
    <row r="104" spans="1:13" s="13" customFormat="1">
      <c r="A104" s="17">
        <v>41716.754236111097</v>
      </c>
      <c r="B104" s="18" t="s">
        <v>73</v>
      </c>
      <c r="C104" s="18" t="s">
        <v>100</v>
      </c>
      <c r="D104" s="18" t="s">
        <v>83</v>
      </c>
      <c r="E104" s="18" t="s">
        <v>118</v>
      </c>
      <c r="F104" s="18" t="s">
        <v>132</v>
      </c>
      <c r="G104" s="18" t="s">
        <v>106</v>
      </c>
      <c r="H104" s="18" t="s">
        <v>103</v>
      </c>
      <c r="I104" s="18" t="s">
        <v>116</v>
      </c>
      <c r="J104" s="18" t="s">
        <v>179</v>
      </c>
      <c r="K104" s="18"/>
      <c r="L104" s="18"/>
      <c r="M104" s="19" t="s">
        <v>134</v>
      </c>
    </row>
    <row r="105" spans="1:13" s="13" customFormat="1">
      <c r="A105" s="17">
        <v>41716.895150463002</v>
      </c>
      <c r="B105" s="18" t="s">
        <v>73</v>
      </c>
      <c r="C105" s="18" t="s">
        <v>135</v>
      </c>
      <c r="D105" s="18" t="s">
        <v>83</v>
      </c>
      <c r="E105" s="18" t="s">
        <v>118</v>
      </c>
      <c r="F105" s="18" t="s">
        <v>156</v>
      </c>
      <c r="G105" s="18" t="s">
        <v>92</v>
      </c>
      <c r="H105" s="18" t="s">
        <v>103</v>
      </c>
      <c r="I105" s="18" t="s">
        <v>126</v>
      </c>
      <c r="J105" s="18" t="s">
        <v>81</v>
      </c>
      <c r="K105" s="18"/>
      <c r="L105" s="18"/>
      <c r="M105" s="19" t="s">
        <v>138</v>
      </c>
    </row>
    <row r="106" spans="1:13" s="13" customFormat="1">
      <c r="A106" s="17">
        <v>41718.664988425902</v>
      </c>
      <c r="B106" s="18" t="s">
        <v>88</v>
      </c>
      <c r="C106" s="18" t="s">
        <v>100</v>
      </c>
      <c r="D106" s="18" t="s">
        <v>75</v>
      </c>
      <c r="E106" s="18" t="s">
        <v>90</v>
      </c>
      <c r="F106" s="18" t="s">
        <v>125</v>
      </c>
      <c r="G106" s="18" t="s">
        <v>78</v>
      </c>
      <c r="H106" s="18" t="s">
        <v>85</v>
      </c>
      <c r="I106" s="18" t="s">
        <v>217</v>
      </c>
      <c r="J106" s="18" t="s">
        <v>178</v>
      </c>
      <c r="K106" s="18"/>
      <c r="L106" s="18"/>
      <c r="M106" s="19" t="s">
        <v>218</v>
      </c>
    </row>
    <row r="107" spans="1:13" s="13" customFormat="1">
      <c r="A107" s="17">
        <v>41720.5962731482</v>
      </c>
      <c r="B107" s="18" t="s">
        <v>73</v>
      </c>
      <c r="C107" s="18" t="s">
        <v>74</v>
      </c>
      <c r="D107" s="18" t="s">
        <v>83</v>
      </c>
      <c r="E107" s="18" t="s">
        <v>76</v>
      </c>
      <c r="F107" s="18" t="s">
        <v>162</v>
      </c>
      <c r="G107" s="18" t="s">
        <v>78</v>
      </c>
      <c r="H107" s="18" t="s">
        <v>103</v>
      </c>
      <c r="I107" s="18" t="s">
        <v>80</v>
      </c>
      <c r="J107" s="18" t="s">
        <v>137</v>
      </c>
      <c r="K107" s="18"/>
      <c r="L107" s="18"/>
      <c r="M107" s="19" t="s">
        <v>134</v>
      </c>
    </row>
    <row r="108" spans="1:13" s="13" customFormat="1" ht="15" thickBot="1">
      <c r="A108" s="20">
        <v>41727.605347222197</v>
      </c>
      <c r="B108" s="21" t="s">
        <v>88</v>
      </c>
      <c r="C108" s="21" t="s">
        <v>74</v>
      </c>
      <c r="D108" s="21" t="s">
        <v>83</v>
      </c>
      <c r="E108" s="21" t="s">
        <v>76</v>
      </c>
      <c r="F108" s="21" t="s">
        <v>147</v>
      </c>
      <c r="G108" s="21" t="s">
        <v>92</v>
      </c>
      <c r="H108" s="21" t="s">
        <v>93</v>
      </c>
      <c r="I108" s="21" t="s">
        <v>80</v>
      </c>
      <c r="J108" s="21" t="s">
        <v>81</v>
      </c>
      <c r="K108" s="21"/>
      <c r="L108" s="21"/>
      <c r="M108" s="22" t="s">
        <v>193</v>
      </c>
    </row>
    <row r="113" spans="1:4">
      <c r="A113" t="s">
        <v>227</v>
      </c>
      <c r="C113" s="23" t="s">
        <v>156</v>
      </c>
      <c r="D113">
        <f>COUNTIF($A$114:$A$360,C113)</f>
        <v>9</v>
      </c>
    </row>
    <row r="114" spans="1:4">
      <c r="A114" t="s">
        <v>219</v>
      </c>
      <c r="C114" s="28" t="s">
        <v>226</v>
      </c>
      <c r="D114">
        <f>COUNTIF($A$114:$A$360,C114)</f>
        <v>2</v>
      </c>
    </row>
    <row r="115" spans="1:4">
      <c r="A115" s="24" t="s">
        <v>226</v>
      </c>
    </row>
    <row r="116" spans="1:4">
      <c r="A116" s="24" t="s">
        <v>226</v>
      </c>
      <c r="C116" s="23" t="s">
        <v>91</v>
      </c>
      <c r="D116">
        <f>COUNTIF($A$114:$A$360,C116)</f>
        <v>15</v>
      </c>
    </row>
    <row r="117" spans="1:4">
      <c r="A117" s="24" t="s">
        <v>221</v>
      </c>
      <c r="C117" s="24" t="s">
        <v>222</v>
      </c>
      <c r="D117">
        <f>COUNTIF($A$114:$A$360,C117)</f>
        <v>34</v>
      </c>
    </row>
    <row r="118" spans="1:4">
      <c r="A118" s="24" t="s">
        <v>221</v>
      </c>
    </row>
    <row r="119" spans="1:4">
      <c r="A119" s="24" t="s">
        <v>221</v>
      </c>
      <c r="C119" s="24" t="s">
        <v>220</v>
      </c>
    </row>
    <row r="120" spans="1:4">
      <c r="A120" s="24" t="s">
        <v>221</v>
      </c>
      <c r="C120" s="24" t="s">
        <v>225</v>
      </c>
      <c r="D120">
        <f>COUNTIF($A$114:$A$360,C120)</f>
        <v>31</v>
      </c>
    </row>
    <row r="121" spans="1:4">
      <c r="A121" s="24" t="s">
        <v>221</v>
      </c>
      <c r="C121" s="23" t="s">
        <v>77</v>
      </c>
    </row>
    <row r="122" spans="1:4">
      <c r="A122" s="24" t="s">
        <v>221</v>
      </c>
      <c r="C122" s="23" t="s">
        <v>162</v>
      </c>
      <c r="D122">
        <f>COUNTIF($A$114:$A$360,C122)</f>
        <v>15</v>
      </c>
    </row>
    <row r="123" spans="1:4">
      <c r="A123" s="24" t="s">
        <v>221</v>
      </c>
    </row>
    <row r="124" spans="1:4">
      <c r="A124" s="24" t="s">
        <v>221</v>
      </c>
      <c r="C124" s="28" t="s">
        <v>221</v>
      </c>
      <c r="D124">
        <f>COUNTIF($A$114:$A$360,C124)</f>
        <v>11</v>
      </c>
    </row>
    <row r="125" spans="1:4">
      <c r="A125" s="24" t="s">
        <v>221</v>
      </c>
      <c r="C125" s="23" t="s">
        <v>166</v>
      </c>
      <c r="D125">
        <f>COUNTIF($A$114:$A$360,C125)</f>
        <v>34</v>
      </c>
    </row>
    <row r="126" spans="1:4">
      <c r="A126" s="24" t="s">
        <v>221</v>
      </c>
    </row>
    <row r="127" spans="1:4">
      <c r="A127" s="24" t="s">
        <v>221</v>
      </c>
      <c r="C127" s="23" t="s">
        <v>159</v>
      </c>
      <c r="D127">
        <f>COUNTIF($A$114:$A$360,C127)</f>
        <v>20</v>
      </c>
    </row>
    <row r="128" spans="1:4">
      <c r="A128" s="24" t="s">
        <v>222</v>
      </c>
    </row>
    <row r="129" spans="1:4">
      <c r="A129" s="27" t="s">
        <v>222</v>
      </c>
    </row>
    <row r="130" spans="1:4">
      <c r="A130" s="24" t="s">
        <v>222</v>
      </c>
      <c r="C130" s="23" t="s">
        <v>147</v>
      </c>
      <c r="D130">
        <f>COUNTIF($A$114:$A$360,C130)</f>
        <v>7</v>
      </c>
    </row>
    <row r="131" spans="1:4">
      <c r="A131" s="24" t="s">
        <v>222</v>
      </c>
      <c r="C131" s="24" t="s">
        <v>223</v>
      </c>
      <c r="D131">
        <f>COUNTIF($A$114:$A$360,C131)</f>
        <v>1</v>
      </c>
    </row>
    <row r="132" spans="1:4">
      <c r="A132" s="24" t="s">
        <v>222</v>
      </c>
      <c r="C132" s="24" t="s">
        <v>224</v>
      </c>
      <c r="D132">
        <f>COUNTIF($A$114:$A$360,C132)</f>
        <v>16</v>
      </c>
    </row>
    <row r="133" spans="1:4">
      <c r="A133" s="24" t="s">
        <v>222</v>
      </c>
    </row>
    <row r="134" spans="1:4">
      <c r="A134" s="24" t="s">
        <v>222</v>
      </c>
      <c r="C134" s="23" t="s">
        <v>151</v>
      </c>
      <c r="D134">
        <f>COUNTIF($A$114:$A$360,C134)</f>
        <v>4</v>
      </c>
    </row>
    <row r="135" spans="1:4">
      <c r="A135" s="24" t="s">
        <v>222</v>
      </c>
      <c r="C135" s="24" t="s">
        <v>219</v>
      </c>
      <c r="D135">
        <f>COUNTIF($A$114:$A$360,C135)</f>
        <v>38</v>
      </c>
    </row>
    <row r="136" spans="1:4">
      <c r="A136" s="24" t="s">
        <v>222</v>
      </c>
      <c r="C136" s="24"/>
    </row>
    <row r="137" spans="1:4">
      <c r="A137" s="24" t="s">
        <v>222</v>
      </c>
    </row>
    <row r="138" spans="1:4">
      <c r="A138" s="24" t="s">
        <v>222</v>
      </c>
    </row>
    <row r="139" spans="1:4">
      <c r="A139" s="24" t="s">
        <v>222</v>
      </c>
    </row>
    <row r="140" spans="1:4">
      <c r="A140" s="24" t="s">
        <v>222</v>
      </c>
    </row>
    <row r="141" spans="1:4">
      <c r="A141" s="24" t="s">
        <v>222</v>
      </c>
    </row>
    <row r="142" spans="1:4">
      <c r="A142" s="24" t="s">
        <v>222</v>
      </c>
    </row>
    <row r="143" spans="1:4">
      <c r="A143" s="24" t="s">
        <v>222</v>
      </c>
    </row>
    <row r="144" spans="1:4">
      <c r="A144" s="24" t="s">
        <v>222</v>
      </c>
    </row>
    <row r="145" spans="1:1">
      <c r="A145" s="24" t="s">
        <v>222</v>
      </c>
    </row>
    <row r="146" spans="1:1">
      <c r="A146" s="24" t="s">
        <v>222</v>
      </c>
    </row>
    <row r="147" spans="1:1">
      <c r="A147" s="24" t="s">
        <v>222</v>
      </c>
    </row>
    <row r="148" spans="1:1">
      <c r="A148" s="24" t="s">
        <v>222</v>
      </c>
    </row>
    <row r="149" spans="1:1">
      <c r="A149" s="24" t="s">
        <v>222</v>
      </c>
    </row>
    <row r="150" spans="1:1">
      <c r="A150" s="24" t="s">
        <v>222</v>
      </c>
    </row>
    <row r="151" spans="1:1">
      <c r="A151" s="24" t="s">
        <v>222</v>
      </c>
    </row>
    <row r="152" spans="1:1">
      <c r="A152" s="24" t="s">
        <v>222</v>
      </c>
    </row>
    <row r="153" spans="1:1">
      <c r="A153" s="24" t="s">
        <v>222</v>
      </c>
    </row>
    <row r="154" spans="1:1">
      <c r="A154" s="24" t="s">
        <v>222</v>
      </c>
    </row>
    <row r="155" spans="1:1">
      <c r="A155" s="24" t="s">
        <v>222</v>
      </c>
    </row>
    <row r="156" spans="1:1">
      <c r="A156" s="24" t="s">
        <v>222</v>
      </c>
    </row>
    <row r="157" spans="1:1">
      <c r="A157" s="24" t="s">
        <v>222</v>
      </c>
    </row>
    <row r="158" spans="1:1">
      <c r="A158" s="24" t="s">
        <v>222</v>
      </c>
    </row>
    <row r="159" spans="1:1">
      <c r="A159" s="24" t="s">
        <v>222</v>
      </c>
    </row>
    <row r="160" spans="1:1">
      <c r="A160" s="24" t="s">
        <v>222</v>
      </c>
    </row>
    <row r="161" spans="1:1">
      <c r="A161" s="24" t="s">
        <v>222</v>
      </c>
    </row>
    <row r="162" spans="1:1">
      <c r="A162" s="24" t="s">
        <v>220</v>
      </c>
    </row>
    <row r="163" spans="1:1">
      <c r="A163" s="24" t="s">
        <v>220</v>
      </c>
    </row>
    <row r="164" spans="1:1">
      <c r="A164" s="24" t="s">
        <v>220</v>
      </c>
    </row>
    <row r="165" spans="1:1">
      <c r="A165" s="24" t="s">
        <v>220</v>
      </c>
    </row>
    <row r="166" spans="1:1">
      <c r="A166" s="24" t="s">
        <v>220</v>
      </c>
    </row>
    <row r="167" spans="1:1">
      <c r="A167" s="24" t="s">
        <v>220</v>
      </c>
    </row>
    <row r="168" spans="1:1">
      <c r="A168" s="24" t="s">
        <v>220</v>
      </c>
    </row>
    <row r="169" spans="1:1">
      <c r="A169" s="24" t="s">
        <v>225</v>
      </c>
    </row>
    <row r="170" spans="1:1">
      <c r="A170" s="24" t="s">
        <v>225</v>
      </c>
    </row>
    <row r="171" spans="1:1">
      <c r="A171" s="24" t="s">
        <v>225</v>
      </c>
    </row>
    <row r="172" spans="1:1">
      <c r="A172" s="24" t="s">
        <v>225</v>
      </c>
    </row>
    <row r="173" spans="1:1">
      <c r="A173" s="24" t="s">
        <v>225</v>
      </c>
    </row>
    <row r="174" spans="1:1">
      <c r="A174" s="24" t="s">
        <v>225</v>
      </c>
    </row>
    <row r="175" spans="1:1">
      <c r="A175" s="24" t="s">
        <v>225</v>
      </c>
    </row>
    <row r="176" spans="1:1">
      <c r="A176" s="24" t="s">
        <v>225</v>
      </c>
    </row>
    <row r="177" spans="1:1">
      <c r="A177" s="24" t="s">
        <v>225</v>
      </c>
    </row>
    <row r="178" spans="1:1">
      <c r="A178" s="24" t="s">
        <v>225</v>
      </c>
    </row>
    <row r="179" spans="1:1">
      <c r="A179" s="24" t="s">
        <v>225</v>
      </c>
    </row>
    <row r="180" spans="1:1">
      <c r="A180" s="24" t="s">
        <v>225</v>
      </c>
    </row>
    <row r="181" spans="1:1">
      <c r="A181" s="24" t="s">
        <v>225</v>
      </c>
    </row>
    <row r="182" spans="1:1">
      <c r="A182" s="24" t="s">
        <v>225</v>
      </c>
    </row>
    <row r="183" spans="1:1">
      <c r="A183" s="24" t="s">
        <v>225</v>
      </c>
    </row>
    <row r="184" spans="1:1">
      <c r="A184" s="24" t="s">
        <v>225</v>
      </c>
    </row>
    <row r="185" spans="1:1">
      <c r="A185" s="24" t="s">
        <v>225</v>
      </c>
    </row>
    <row r="186" spans="1:1">
      <c r="A186" s="24" t="s">
        <v>225</v>
      </c>
    </row>
    <row r="187" spans="1:1">
      <c r="A187" s="24" t="s">
        <v>225</v>
      </c>
    </row>
    <row r="188" spans="1:1">
      <c r="A188" s="24" t="s">
        <v>225</v>
      </c>
    </row>
    <row r="189" spans="1:1">
      <c r="A189" s="24" t="s">
        <v>225</v>
      </c>
    </row>
    <row r="190" spans="1:1">
      <c r="A190" s="24" t="s">
        <v>225</v>
      </c>
    </row>
    <row r="191" spans="1:1">
      <c r="A191" s="24" t="s">
        <v>225</v>
      </c>
    </row>
    <row r="192" spans="1:1">
      <c r="A192" s="24" t="s">
        <v>225</v>
      </c>
    </row>
    <row r="193" spans="1:1">
      <c r="A193" s="24" t="s">
        <v>225</v>
      </c>
    </row>
    <row r="194" spans="1:1">
      <c r="A194" s="24" t="s">
        <v>225</v>
      </c>
    </row>
    <row r="195" spans="1:1">
      <c r="A195" s="24" t="s">
        <v>225</v>
      </c>
    </row>
    <row r="196" spans="1:1">
      <c r="A196" s="24" t="s">
        <v>225</v>
      </c>
    </row>
    <row r="197" spans="1:1">
      <c r="A197" s="24" t="s">
        <v>225</v>
      </c>
    </row>
    <row r="198" spans="1:1">
      <c r="A198" s="24" t="s">
        <v>225</v>
      </c>
    </row>
    <row r="199" spans="1:1">
      <c r="A199" s="24" t="s">
        <v>225</v>
      </c>
    </row>
    <row r="200" spans="1:1">
      <c r="A200" s="24" t="s">
        <v>223</v>
      </c>
    </row>
    <row r="201" spans="1:1">
      <c r="A201" s="24" t="s">
        <v>224</v>
      </c>
    </row>
    <row r="202" spans="1:1">
      <c r="A202" s="24" t="s">
        <v>224</v>
      </c>
    </row>
    <row r="203" spans="1:1">
      <c r="A203" s="24" t="s">
        <v>224</v>
      </c>
    </row>
    <row r="204" spans="1:1">
      <c r="A204" s="24" t="s">
        <v>224</v>
      </c>
    </row>
    <row r="205" spans="1:1">
      <c r="A205" s="24" t="s">
        <v>224</v>
      </c>
    </row>
    <row r="206" spans="1:1">
      <c r="A206" s="24" t="s">
        <v>224</v>
      </c>
    </row>
    <row r="207" spans="1:1">
      <c r="A207" s="24" t="s">
        <v>224</v>
      </c>
    </row>
    <row r="208" spans="1:1">
      <c r="A208" s="24" t="s">
        <v>224</v>
      </c>
    </row>
    <row r="209" spans="1:1">
      <c r="A209" s="24" t="s">
        <v>224</v>
      </c>
    </row>
    <row r="210" spans="1:1">
      <c r="A210" s="24" t="s">
        <v>224</v>
      </c>
    </row>
    <row r="211" spans="1:1">
      <c r="A211" s="24" t="s">
        <v>224</v>
      </c>
    </row>
    <row r="212" spans="1:1">
      <c r="A212" s="24" t="s">
        <v>224</v>
      </c>
    </row>
    <row r="213" spans="1:1">
      <c r="A213" s="24" t="s">
        <v>224</v>
      </c>
    </row>
    <row r="214" spans="1:1">
      <c r="A214" s="24" t="s">
        <v>224</v>
      </c>
    </row>
    <row r="215" spans="1:1">
      <c r="A215" s="24" t="s">
        <v>224</v>
      </c>
    </row>
    <row r="216" spans="1:1">
      <c r="A216" s="24" t="s">
        <v>224</v>
      </c>
    </row>
    <row r="217" spans="1:1">
      <c r="A217" s="24" t="s">
        <v>219</v>
      </c>
    </row>
    <row r="218" spans="1:1">
      <c r="A218" s="24" t="s">
        <v>219</v>
      </c>
    </row>
    <row r="219" spans="1:1">
      <c r="A219" s="24" t="s">
        <v>219</v>
      </c>
    </row>
    <row r="220" spans="1:1">
      <c r="A220" s="24" t="s">
        <v>219</v>
      </c>
    </row>
    <row r="221" spans="1:1" ht="15" thickBot="1">
      <c r="A221" s="26" t="s">
        <v>219</v>
      </c>
    </row>
    <row r="222" spans="1:1">
      <c r="A222" t="s">
        <v>219</v>
      </c>
    </row>
    <row r="223" spans="1:1">
      <c r="A223" t="s">
        <v>219</v>
      </c>
    </row>
    <row r="224" spans="1:1">
      <c r="A224" t="s">
        <v>219</v>
      </c>
    </row>
    <row r="225" spans="1:1">
      <c r="A225" t="s">
        <v>219</v>
      </c>
    </row>
    <row r="226" spans="1:1">
      <c r="A226" t="s">
        <v>219</v>
      </c>
    </row>
    <row r="227" spans="1:1">
      <c r="A227" t="s">
        <v>219</v>
      </c>
    </row>
    <row r="228" spans="1:1">
      <c r="A228" t="s">
        <v>219</v>
      </c>
    </row>
    <row r="229" spans="1:1">
      <c r="A229" t="s">
        <v>219</v>
      </c>
    </row>
    <row r="230" spans="1:1">
      <c r="A230" t="s">
        <v>219</v>
      </c>
    </row>
    <row r="231" spans="1:1">
      <c r="A231" t="s">
        <v>219</v>
      </c>
    </row>
    <row r="232" spans="1:1">
      <c r="A232" t="s">
        <v>219</v>
      </c>
    </row>
    <row r="233" spans="1:1">
      <c r="A233" t="s">
        <v>219</v>
      </c>
    </row>
    <row r="234" spans="1:1">
      <c r="A234" t="s">
        <v>219</v>
      </c>
    </row>
    <row r="235" spans="1:1">
      <c r="A235" t="s">
        <v>219</v>
      </c>
    </row>
    <row r="236" spans="1:1">
      <c r="A236" t="s">
        <v>219</v>
      </c>
    </row>
    <row r="237" spans="1:1">
      <c r="A237" t="s">
        <v>219</v>
      </c>
    </row>
    <row r="238" spans="1:1">
      <c r="A238" t="s">
        <v>219</v>
      </c>
    </row>
    <row r="239" spans="1:1">
      <c r="A239" t="s">
        <v>219</v>
      </c>
    </row>
    <row r="240" spans="1:1">
      <c r="A240" t="s">
        <v>219</v>
      </c>
    </row>
    <row r="241" spans="1:1">
      <c r="A241" t="s">
        <v>219</v>
      </c>
    </row>
    <row r="242" spans="1:1">
      <c r="A242" t="s">
        <v>219</v>
      </c>
    </row>
    <row r="243" spans="1:1">
      <c r="A243" t="s">
        <v>219</v>
      </c>
    </row>
    <row r="244" spans="1:1">
      <c r="A244" t="s">
        <v>219</v>
      </c>
    </row>
    <row r="245" spans="1:1">
      <c r="A245" t="s">
        <v>219</v>
      </c>
    </row>
    <row r="246" spans="1:1">
      <c r="A246" t="s">
        <v>219</v>
      </c>
    </row>
    <row r="247" spans="1:1">
      <c r="A247" t="s">
        <v>219</v>
      </c>
    </row>
    <row r="248" spans="1:1">
      <c r="A248" t="s">
        <v>219</v>
      </c>
    </row>
    <row r="249" spans="1:1">
      <c r="A249" t="s">
        <v>219</v>
      </c>
    </row>
    <row r="250" spans="1:1">
      <c r="A250" t="s">
        <v>219</v>
      </c>
    </row>
    <row r="251" spans="1:1">
      <c r="A251" t="s">
        <v>219</v>
      </c>
    </row>
    <row r="252" spans="1:1">
      <c r="A252" t="s">
        <v>219</v>
      </c>
    </row>
    <row r="253" spans="1:1">
      <c r="A253" t="s">
        <v>219</v>
      </c>
    </row>
    <row r="254" spans="1:1">
      <c r="A254" s="25" t="s">
        <v>156</v>
      </c>
    </row>
    <row r="255" spans="1:1">
      <c r="A255" s="25" t="s">
        <v>156</v>
      </c>
    </row>
    <row r="256" spans="1:1">
      <c r="A256" s="25" t="s">
        <v>156</v>
      </c>
    </row>
    <row r="257" spans="1:1">
      <c r="A257" s="25" t="s">
        <v>156</v>
      </c>
    </row>
    <row r="258" spans="1:1">
      <c r="A258" s="25" t="s">
        <v>156</v>
      </c>
    </row>
    <row r="259" spans="1:1">
      <c r="A259" s="25" t="s">
        <v>156</v>
      </c>
    </row>
    <row r="260" spans="1:1">
      <c r="A260" s="25" t="s">
        <v>156</v>
      </c>
    </row>
    <row r="261" spans="1:1">
      <c r="A261" s="25" t="s">
        <v>156</v>
      </c>
    </row>
    <row r="262" spans="1:1">
      <c r="A262" s="25" t="s">
        <v>156</v>
      </c>
    </row>
    <row r="263" spans="1:1">
      <c r="A263" s="25" t="s">
        <v>166</v>
      </c>
    </row>
    <row r="264" spans="1:1">
      <c r="A264" s="25" t="s">
        <v>166</v>
      </c>
    </row>
    <row r="265" spans="1:1">
      <c r="A265" s="25" t="s">
        <v>166</v>
      </c>
    </row>
    <row r="266" spans="1:1">
      <c r="A266" s="25" t="s">
        <v>166</v>
      </c>
    </row>
    <row r="267" spans="1:1">
      <c r="A267" s="25" t="s">
        <v>166</v>
      </c>
    </row>
    <row r="268" spans="1:1">
      <c r="A268" s="25" t="s">
        <v>166</v>
      </c>
    </row>
    <row r="269" spans="1:1">
      <c r="A269" s="25" t="s">
        <v>166</v>
      </c>
    </row>
    <row r="270" spans="1:1">
      <c r="A270" s="25" t="s">
        <v>166</v>
      </c>
    </row>
    <row r="271" spans="1:1">
      <c r="A271" s="25" t="s">
        <v>166</v>
      </c>
    </row>
    <row r="272" spans="1:1">
      <c r="A272" s="25" t="s">
        <v>166</v>
      </c>
    </row>
    <row r="273" spans="1:1">
      <c r="A273" s="25" t="s">
        <v>166</v>
      </c>
    </row>
    <row r="274" spans="1:1">
      <c r="A274" s="25" t="s">
        <v>166</v>
      </c>
    </row>
    <row r="275" spans="1:1">
      <c r="A275" s="25" t="s">
        <v>166</v>
      </c>
    </row>
    <row r="276" spans="1:1">
      <c r="A276" s="25" t="s">
        <v>166</v>
      </c>
    </row>
    <row r="277" spans="1:1">
      <c r="A277" s="25" t="s">
        <v>166</v>
      </c>
    </row>
    <row r="278" spans="1:1">
      <c r="A278" s="25" t="s">
        <v>166</v>
      </c>
    </row>
    <row r="279" spans="1:1">
      <c r="A279" s="25" t="s">
        <v>166</v>
      </c>
    </row>
    <row r="280" spans="1:1">
      <c r="A280" s="25" t="s">
        <v>166</v>
      </c>
    </row>
    <row r="281" spans="1:1">
      <c r="A281" s="25" t="s">
        <v>166</v>
      </c>
    </row>
    <row r="282" spans="1:1">
      <c r="A282" s="25" t="s">
        <v>166</v>
      </c>
    </row>
    <row r="283" spans="1:1">
      <c r="A283" s="25" t="s">
        <v>166</v>
      </c>
    </row>
    <row r="284" spans="1:1">
      <c r="A284" s="25" t="s">
        <v>166</v>
      </c>
    </row>
    <row r="285" spans="1:1">
      <c r="A285" s="25" t="s">
        <v>166</v>
      </c>
    </row>
    <row r="286" spans="1:1">
      <c r="A286" s="25" t="s">
        <v>166</v>
      </c>
    </row>
    <row r="287" spans="1:1">
      <c r="A287" s="25" t="s">
        <v>166</v>
      </c>
    </row>
    <row r="288" spans="1:1">
      <c r="A288" s="25" t="s">
        <v>166</v>
      </c>
    </row>
    <row r="289" spans="1:1">
      <c r="A289" s="25" t="s">
        <v>166</v>
      </c>
    </row>
    <row r="290" spans="1:1">
      <c r="A290" s="25" t="s">
        <v>166</v>
      </c>
    </row>
    <row r="291" spans="1:1">
      <c r="A291" s="25" t="s">
        <v>166</v>
      </c>
    </row>
    <row r="292" spans="1:1">
      <c r="A292" s="25" t="s">
        <v>166</v>
      </c>
    </row>
    <row r="293" spans="1:1">
      <c r="A293" s="25" t="s">
        <v>166</v>
      </c>
    </row>
    <row r="294" spans="1:1">
      <c r="A294" s="25" t="s">
        <v>166</v>
      </c>
    </row>
    <row r="295" spans="1:1">
      <c r="A295" s="25" t="s">
        <v>166</v>
      </c>
    </row>
    <row r="296" spans="1:1">
      <c r="A296" s="25" t="s">
        <v>166</v>
      </c>
    </row>
    <row r="297" spans="1:1">
      <c r="A297" s="25" t="s">
        <v>91</v>
      </c>
    </row>
    <row r="298" spans="1:1">
      <c r="A298" s="25" t="s">
        <v>91</v>
      </c>
    </row>
    <row r="299" spans="1:1">
      <c r="A299" s="25" t="s">
        <v>91</v>
      </c>
    </row>
    <row r="300" spans="1:1">
      <c r="A300" s="25" t="s">
        <v>91</v>
      </c>
    </row>
    <row r="301" spans="1:1">
      <c r="A301" s="25" t="s">
        <v>91</v>
      </c>
    </row>
    <row r="302" spans="1:1">
      <c r="A302" s="25" t="s">
        <v>91</v>
      </c>
    </row>
    <row r="303" spans="1:1">
      <c r="A303" s="25" t="s">
        <v>91</v>
      </c>
    </row>
    <row r="304" spans="1:1">
      <c r="A304" s="25" t="s">
        <v>91</v>
      </c>
    </row>
    <row r="305" spans="1:1">
      <c r="A305" s="25" t="s">
        <v>91</v>
      </c>
    </row>
    <row r="306" spans="1:1">
      <c r="A306" s="25" t="s">
        <v>91</v>
      </c>
    </row>
    <row r="307" spans="1:1">
      <c r="A307" s="25" t="s">
        <v>91</v>
      </c>
    </row>
    <row r="308" spans="1:1">
      <c r="A308" s="25" t="s">
        <v>91</v>
      </c>
    </row>
    <row r="309" spans="1:1">
      <c r="A309" s="25" t="s">
        <v>91</v>
      </c>
    </row>
    <row r="310" spans="1:1">
      <c r="A310" s="25" t="s">
        <v>91</v>
      </c>
    </row>
    <row r="311" spans="1:1">
      <c r="A311" s="25" t="s">
        <v>91</v>
      </c>
    </row>
    <row r="312" spans="1:1">
      <c r="A312" s="25" t="s">
        <v>159</v>
      </c>
    </row>
    <row r="313" spans="1:1">
      <c r="A313" s="25" t="s">
        <v>159</v>
      </c>
    </row>
    <row r="314" spans="1:1">
      <c r="A314" s="25" t="s">
        <v>159</v>
      </c>
    </row>
    <row r="315" spans="1:1">
      <c r="A315" s="25" t="s">
        <v>159</v>
      </c>
    </row>
    <row r="316" spans="1:1">
      <c r="A316" s="25" t="s">
        <v>159</v>
      </c>
    </row>
    <row r="317" spans="1:1">
      <c r="A317" s="25" t="s">
        <v>159</v>
      </c>
    </row>
    <row r="318" spans="1:1">
      <c r="A318" s="25" t="s">
        <v>159</v>
      </c>
    </row>
    <row r="319" spans="1:1">
      <c r="A319" s="25" t="s">
        <v>159</v>
      </c>
    </row>
    <row r="320" spans="1:1">
      <c r="A320" s="25" t="s">
        <v>159</v>
      </c>
    </row>
    <row r="321" spans="1:1">
      <c r="A321" s="25" t="s">
        <v>159</v>
      </c>
    </row>
    <row r="322" spans="1:1">
      <c r="A322" s="25" t="s">
        <v>159</v>
      </c>
    </row>
    <row r="323" spans="1:1">
      <c r="A323" s="25" t="s">
        <v>159</v>
      </c>
    </row>
    <row r="324" spans="1:1">
      <c r="A324" s="25" t="s">
        <v>159</v>
      </c>
    </row>
    <row r="325" spans="1:1">
      <c r="A325" s="25" t="s">
        <v>159</v>
      </c>
    </row>
    <row r="326" spans="1:1">
      <c r="A326" s="25" t="s">
        <v>159</v>
      </c>
    </row>
    <row r="327" spans="1:1">
      <c r="A327" s="25" t="s">
        <v>159</v>
      </c>
    </row>
    <row r="328" spans="1:1">
      <c r="A328" s="25" t="s">
        <v>159</v>
      </c>
    </row>
    <row r="329" spans="1:1">
      <c r="A329" s="25" t="s">
        <v>159</v>
      </c>
    </row>
    <row r="330" spans="1:1">
      <c r="A330" s="25" t="s">
        <v>159</v>
      </c>
    </row>
    <row r="331" spans="1:1">
      <c r="A331" s="25" t="s">
        <v>159</v>
      </c>
    </row>
    <row r="332" spans="1:1">
      <c r="A332" s="25" t="s">
        <v>77</v>
      </c>
    </row>
    <row r="333" spans="1:1">
      <c r="A333" s="25" t="s">
        <v>77</v>
      </c>
    </row>
    <row r="334" spans="1:1">
      <c r="A334" s="25" t="s">
        <v>77</v>
      </c>
    </row>
    <row r="335" spans="1:1">
      <c r="A335" s="25" t="s">
        <v>162</v>
      </c>
    </row>
    <row r="336" spans="1:1">
      <c r="A336" s="25" t="s">
        <v>162</v>
      </c>
    </row>
    <row r="337" spans="1:1">
      <c r="A337" s="25" t="s">
        <v>162</v>
      </c>
    </row>
    <row r="338" spans="1:1">
      <c r="A338" s="25" t="s">
        <v>162</v>
      </c>
    </row>
    <row r="339" spans="1:1">
      <c r="A339" s="25" t="s">
        <v>162</v>
      </c>
    </row>
    <row r="340" spans="1:1">
      <c r="A340" s="25" t="s">
        <v>162</v>
      </c>
    </row>
    <row r="341" spans="1:1">
      <c r="A341" s="25" t="s">
        <v>162</v>
      </c>
    </row>
    <row r="342" spans="1:1">
      <c r="A342" s="25" t="s">
        <v>162</v>
      </c>
    </row>
    <row r="343" spans="1:1">
      <c r="A343" s="25" t="s">
        <v>162</v>
      </c>
    </row>
    <row r="344" spans="1:1">
      <c r="A344" s="25" t="s">
        <v>162</v>
      </c>
    </row>
    <row r="345" spans="1:1">
      <c r="A345" s="25" t="s">
        <v>162</v>
      </c>
    </row>
    <row r="346" spans="1:1">
      <c r="A346" s="25" t="s">
        <v>162</v>
      </c>
    </row>
    <row r="347" spans="1:1">
      <c r="A347" s="25" t="s">
        <v>162</v>
      </c>
    </row>
    <row r="348" spans="1:1">
      <c r="A348" s="25" t="s">
        <v>162</v>
      </c>
    </row>
    <row r="349" spans="1:1">
      <c r="A349" s="25" t="s">
        <v>162</v>
      </c>
    </row>
    <row r="350" spans="1:1">
      <c r="A350" s="25" t="s">
        <v>147</v>
      </c>
    </row>
    <row r="351" spans="1:1">
      <c r="A351" s="25" t="s">
        <v>147</v>
      </c>
    </row>
    <row r="352" spans="1:1">
      <c r="A352" s="25" t="s">
        <v>147</v>
      </c>
    </row>
    <row r="353" spans="1:1">
      <c r="A353" s="25" t="s">
        <v>147</v>
      </c>
    </row>
    <row r="354" spans="1:1">
      <c r="A354" s="25" t="s">
        <v>147</v>
      </c>
    </row>
    <row r="355" spans="1:1">
      <c r="A355" s="25" t="s">
        <v>147</v>
      </c>
    </row>
    <row r="356" spans="1:1">
      <c r="A356" s="25" t="s">
        <v>147</v>
      </c>
    </row>
    <row r="357" spans="1:1">
      <c r="A357" s="25" t="s">
        <v>151</v>
      </c>
    </row>
    <row r="358" spans="1:1">
      <c r="A358" s="25" t="s">
        <v>151</v>
      </c>
    </row>
    <row r="359" spans="1:1">
      <c r="A359" s="25" t="s">
        <v>151</v>
      </c>
    </row>
    <row r="360" spans="1:1">
      <c r="A360" s="25" t="s">
        <v>151</v>
      </c>
    </row>
  </sheetData>
  <sortState ref="C114:D134">
    <sortCondition ref="C114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showGridLines="0" tabSelected="1" zoomScaleNormal="100" workbookViewId="0">
      <selection activeCell="Q30" sqref="Q30"/>
    </sheetView>
  </sheetViews>
  <sheetFormatPr defaultColWidth="11.5546875" defaultRowHeight="14.4"/>
  <sheetData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G30"/>
  <sheetViews>
    <sheetView showGridLines="0" workbookViewId="0">
      <selection activeCell="C1" sqref="C1"/>
    </sheetView>
  </sheetViews>
  <sheetFormatPr defaultColWidth="8.77734375" defaultRowHeight="14.4"/>
  <cols>
    <col min="1" max="1" width="55.44140625" style="5" bestFit="1" customWidth="1"/>
    <col min="2" max="2" width="20.6640625" style="5" customWidth="1"/>
    <col min="3" max="3" width="14.77734375" style="5" customWidth="1"/>
    <col min="4" max="4" width="18.44140625" style="5" bestFit="1" customWidth="1"/>
    <col min="5" max="6" width="14.77734375" style="5" customWidth="1"/>
    <col min="7" max="7" width="17.6640625" style="5" customWidth="1"/>
    <col min="8" max="10" width="14.77734375" style="5" customWidth="1"/>
    <col min="11" max="11" width="13.44140625" style="5" customWidth="1"/>
    <col min="12" max="12" width="11" style="5" bestFit="1" customWidth="1"/>
    <col min="13" max="13" width="11.109375" style="5" customWidth="1"/>
    <col min="14" max="16384" width="8.77734375" style="5"/>
  </cols>
  <sheetData>
    <row r="1" spans="1:5" s="31" customFormat="1">
      <c r="A1" s="62" t="s">
        <v>35</v>
      </c>
      <c r="B1" s="94"/>
      <c r="C1" s="95"/>
    </row>
    <row r="2" spans="1:5" s="31" customFormat="1">
      <c r="A2" s="32" t="str">
        <f>CONCATENATE(Company, ": ",start, " -  ",end)</f>
        <v>Estacionamento Vertical: Mês 1 -  Mês 60</v>
      </c>
      <c r="B2" s="96"/>
      <c r="C2" s="95"/>
    </row>
    <row r="3" spans="1:5" s="31" customFormat="1">
      <c r="A3" s="97"/>
      <c r="B3" s="98"/>
      <c r="C3" s="96"/>
    </row>
    <row r="4" spans="1:5" s="31" customFormat="1" ht="28.5" customHeight="1">
      <c r="A4" s="226" t="s">
        <v>36</v>
      </c>
      <c r="B4" s="226"/>
      <c r="C4" s="226"/>
      <c r="D4" s="226"/>
      <c r="E4" s="226"/>
    </row>
    <row r="5" spans="1:5" s="31" customFormat="1">
      <c r="A5" s="99"/>
      <c r="C5" s="100"/>
    </row>
    <row r="6" spans="1:5" s="31" customFormat="1">
      <c r="A6" s="101" t="s">
        <v>17</v>
      </c>
      <c r="B6" s="102"/>
    </row>
    <row r="7" spans="1:5" s="31" customFormat="1">
      <c r="A7" s="188" t="s">
        <v>6</v>
      </c>
      <c r="B7" s="159" t="s">
        <v>230</v>
      </c>
    </row>
    <row r="8" spans="1:5" s="31" customFormat="1">
      <c r="A8" s="188" t="s">
        <v>7</v>
      </c>
      <c r="B8" s="159" t="s">
        <v>8</v>
      </c>
    </row>
    <row r="9" spans="1:5" s="31" customFormat="1">
      <c r="A9" s="188" t="s">
        <v>9</v>
      </c>
      <c r="B9" s="159" t="s">
        <v>29</v>
      </c>
    </row>
    <row r="10" spans="1:5" s="31" customFormat="1">
      <c r="A10" s="188" t="s">
        <v>10</v>
      </c>
      <c r="B10" s="159" t="s">
        <v>11</v>
      </c>
    </row>
    <row r="11" spans="1:5" s="31" customFormat="1">
      <c r="A11" s="188" t="s">
        <v>12</v>
      </c>
      <c r="B11" s="159" t="s">
        <v>13</v>
      </c>
    </row>
    <row r="12" spans="1:5" s="31" customFormat="1">
      <c r="A12" s="188"/>
      <c r="B12" s="160"/>
    </row>
    <row r="13" spans="1:5" s="31" customFormat="1">
      <c r="A13" s="103"/>
      <c r="B13" s="104"/>
    </row>
    <row r="14" spans="1:5">
      <c r="A14" s="60" t="s">
        <v>39</v>
      </c>
      <c r="B14" s="60"/>
    </row>
    <row r="15" spans="1:5">
      <c r="A15" s="83" t="s">
        <v>24</v>
      </c>
      <c r="B15" s="157">
        <v>0.06</v>
      </c>
    </row>
    <row r="16" spans="1:5">
      <c r="A16" s="83" t="s">
        <v>25</v>
      </c>
      <c r="B16" s="158">
        <v>3.6499999999999998E-2</v>
      </c>
    </row>
    <row r="17" spans="1:7">
      <c r="A17" s="83" t="s">
        <v>38</v>
      </c>
      <c r="B17" s="158">
        <v>9.6500000000000002E-2</v>
      </c>
    </row>
    <row r="18" spans="1:7">
      <c r="A18" s="83" t="s">
        <v>0</v>
      </c>
      <c r="B18" s="158">
        <v>0.25</v>
      </c>
    </row>
    <row r="19" spans="1:7">
      <c r="A19" s="83" t="s">
        <v>19</v>
      </c>
      <c r="B19" s="158">
        <v>0.09</v>
      </c>
    </row>
    <row r="20" spans="1:7">
      <c r="A20" s="169"/>
      <c r="B20" s="169"/>
    </row>
    <row r="21" spans="1:7">
      <c r="A21" s="184" t="s">
        <v>233</v>
      </c>
      <c r="B21" s="185" t="s">
        <v>30</v>
      </c>
      <c r="C21" s="167" t="s">
        <v>31</v>
      </c>
      <c r="D21" s="167" t="s">
        <v>32</v>
      </c>
      <c r="E21" s="167" t="s">
        <v>33</v>
      </c>
      <c r="F21" s="167" t="s">
        <v>34</v>
      </c>
    </row>
    <row r="22" spans="1:7">
      <c r="A22" s="189" t="s">
        <v>231</v>
      </c>
      <c r="B22" s="158">
        <v>0</v>
      </c>
      <c r="C22" s="158">
        <v>0</v>
      </c>
      <c r="D22" s="158">
        <v>7.0000000000000007E-2</v>
      </c>
      <c r="E22" s="158">
        <v>7.0000000000000007E-2</v>
      </c>
      <c r="F22" s="158">
        <v>7.0000000000000007E-2</v>
      </c>
    </row>
    <row r="23" spans="1:7">
      <c r="A23" s="189" t="s">
        <v>232</v>
      </c>
      <c r="B23" s="158">
        <v>0</v>
      </c>
      <c r="C23" s="158">
        <v>0</v>
      </c>
      <c r="D23" s="158">
        <v>7.0000000000000007E-2</v>
      </c>
      <c r="E23" s="158">
        <v>7.0000000000000007E-2</v>
      </c>
      <c r="F23" s="158">
        <v>7.0000000000000007E-2</v>
      </c>
    </row>
    <row r="24" spans="1:7">
      <c r="A24" s="189" t="s">
        <v>234</v>
      </c>
      <c r="B24" s="158">
        <v>1</v>
      </c>
      <c r="C24" s="158">
        <v>1</v>
      </c>
      <c r="D24" s="158">
        <v>1</v>
      </c>
      <c r="E24" s="158">
        <v>1</v>
      </c>
      <c r="F24" s="158">
        <v>1</v>
      </c>
    </row>
    <row r="25" spans="1:7">
      <c r="A25" s="169"/>
      <c r="B25" s="169"/>
    </row>
    <row r="26" spans="1:7">
      <c r="A26" s="184" t="s">
        <v>268</v>
      </c>
      <c r="B26" s="185" t="s">
        <v>30</v>
      </c>
      <c r="C26" s="167" t="s">
        <v>31</v>
      </c>
      <c r="D26" s="167" t="s">
        <v>32</v>
      </c>
      <c r="E26" s="167" t="s">
        <v>33</v>
      </c>
      <c r="F26" s="167" t="s">
        <v>34</v>
      </c>
    </row>
    <row r="27" spans="1:7">
      <c r="A27" s="189" t="s">
        <v>51</v>
      </c>
      <c r="B27" s="158">
        <v>0</v>
      </c>
      <c r="C27" s="158">
        <v>0.06</v>
      </c>
      <c r="D27" s="158">
        <v>0.06</v>
      </c>
      <c r="E27" s="158">
        <v>0.06</v>
      </c>
      <c r="F27" s="158">
        <v>0.06</v>
      </c>
    </row>
    <row r="28" spans="1:7">
      <c r="A28" s="189" t="s">
        <v>267</v>
      </c>
      <c r="B28" s="158">
        <v>0</v>
      </c>
      <c r="C28" s="158">
        <v>0.06</v>
      </c>
      <c r="D28" s="158">
        <v>0.06</v>
      </c>
      <c r="E28" s="158">
        <v>0.06</v>
      </c>
      <c r="F28" s="158">
        <v>0.06</v>
      </c>
    </row>
    <row r="29" spans="1:7">
      <c r="A29" s="169"/>
      <c r="B29" s="169"/>
    </row>
    <row r="30" spans="1:7" s="7" customFormat="1">
      <c r="C30" s="105"/>
      <c r="D30" s="105"/>
      <c r="E30" s="105"/>
      <c r="F30" s="105"/>
      <c r="G30" s="105"/>
    </row>
  </sheetData>
  <sortState ref="D117:G122">
    <sortCondition descending="1" ref="G117"/>
  </sortState>
  <mergeCells count="1">
    <mergeCell ref="A4:E4"/>
  </mergeCells>
  <pageMargins left="0.7" right="0.7" top="0.75" bottom="0.75" header="0.3" footer="0.3"/>
  <pageSetup paperSize="9" orientation="portrait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L113"/>
  <sheetViews>
    <sheetView showGridLines="0" workbookViewId="0">
      <pane ySplit="1" topLeftCell="A107" activePane="bottomLeft" state="frozen"/>
      <selection sqref="A1:XFD1048576"/>
      <selection pane="bottomLeft" activeCell="I112" sqref="I112"/>
    </sheetView>
  </sheetViews>
  <sheetFormatPr defaultColWidth="8.77734375" defaultRowHeight="14.4"/>
  <cols>
    <col min="1" max="1" width="2.6640625" style="5" customWidth="1"/>
    <col min="2" max="2" width="21.77734375" style="5" bestFit="1" customWidth="1"/>
    <col min="3" max="3" width="23" style="5" bestFit="1" customWidth="1"/>
    <col min="4" max="4" width="13.6640625" style="5" bestFit="1" customWidth="1"/>
    <col min="5" max="5" width="16.6640625" style="5" customWidth="1"/>
    <col min="6" max="6" width="14.77734375" style="5" bestFit="1" customWidth="1"/>
    <col min="7" max="7" width="14.33203125" style="5" bestFit="1" customWidth="1"/>
    <col min="8" max="8" width="17.77734375" style="5" bestFit="1" customWidth="1"/>
    <col min="9" max="16384" width="8.77734375" style="5"/>
  </cols>
  <sheetData>
    <row r="1" spans="2:12">
      <c r="B1" s="194" t="s">
        <v>21</v>
      </c>
      <c r="C1" s="54"/>
      <c r="D1" s="208" t="s">
        <v>30</v>
      </c>
      <c r="E1" s="208" t="s">
        <v>31</v>
      </c>
      <c r="F1" s="208" t="s">
        <v>32</v>
      </c>
      <c r="G1" s="208" t="s">
        <v>33</v>
      </c>
      <c r="H1" s="208" t="s">
        <v>34</v>
      </c>
      <c r="L1" s="171"/>
    </row>
    <row r="2" spans="2:12">
      <c r="B2" s="175"/>
      <c r="C2" s="90" t="s">
        <v>237</v>
      </c>
      <c r="D2" s="209" t="s">
        <v>238</v>
      </c>
      <c r="E2" s="209" t="s">
        <v>238</v>
      </c>
      <c r="F2" s="209" t="s">
        <v>238</v>
      </c>
      <c r="G2" s="209" t="s">
        <v>238</v>
      </c>
      <c r="H2" s="209" t="s">
        <v>238</v>
      </c>
    </row>
    <row r="3" spans="2:12">
      <c r="B3" s="175"/>
      <c r="C3" s="90" t="s">
        <v>239</v>
      </c>
      <c r="D3" s="161">
        <v>236</v>
      </c>
      <c r="E3" s="161">
        <v>236</v>
      </c>
      <c r="F3" s="161">
        <v>236</v>
      </c>
      <c r="G3" s="161">
        <v>236</v>
      </c>
      <c r="H3" s="161">
        <v>236</v>
      </c>
    </row>
    <row r="4" spans="2:12">
      <c r="B4" s="177"/>
      <c r="C4" s="90" t="s">
        <v>240</v>
      </c>
      <c r="D4" s="211">
        <v>12</v>
      </c>
      <c r="E4" s="211">
        <v>12</v>
      </c>
      <c r="F4" s="211">
        <v>12</v>
      </c>
      <c r="G4" s="211">
        <v>12</v>
      </c>
      <c r="H4" s="211">
        <v>12</v>
      </c>
    </row>
    <row r="6" spans="2:12">
      <c r="B6" s="210"/>
      <c r="C6" s="212" t="s">
        <v>241</v>
      </c>
      <c r="D6" s="213"/>
      <c r="E6" s="213">
        <v>0.06</v>
      </c>
      <c r="F6" s="213">
        <v>0.06</v>
      </c>
      <c r="G6" s="213">
        <v>0.06</v>
      </c>
      <c r="H6" s="213">
        <v>0.06</v>
      </c>
    </row>
    <row r="7" spans="2:12">
      <c r="B7" s="227" t="s">
        <v>242</v>
      </c>
      <c r="C7" s="90" t="s">
        <v>243</v>
      </c>
      <c r="D7" s="163">
        <v>220</v>
      </c>
      <c r="E7" s="163">
        <f t="shared" ref="E7:H8" si="0">ROUND(D7*(1+E$6),0)</f>
        <v>233</v>
      </c>
      <c r="F7" s="163">
        <f t="shared" si="0"/>
        <v>247</v>
      </c>
      <c r="G7" s="163">
        <f t="shared" si="0"/>
        <v>262</v>
      </c>
      <c r="H7" s="163">
        <f t="shared" si="0"/>
        <v>278</v>
      </c>
      <c r="J7" s="172"/>
    </row>
    <row r="8" spans="2:12">
      <c r="B8" s="228"/>
      <c r="C8" s="90" t="s">
        <v>244</v>
      </c>
      <c r="D8" s="163">
        <v>250</v>
      </c>
      <c r="E8" s="163">
        <f t="shared" si="0"/>
        <v>265</v>
      </c>
      <c r="F8" s="163">
        <f t="shared" si="0"/>
        <v>281</v>
      </c>
      <c r="G8" s="163">
        <f t="shared" si="0"/>
        <v>298</v>
      </c>
      <c r="H8" s="163">
        <f t="shared" si="0"/>
        <v>316</v>
      </c>
    </row>
    <row r="9" spans="2:12">
      <c r="B9" s="229" t="s">
        <v>245</v>
      </c>
      <c r="C9" s="90" t="s">
        <v>246</v>
      </c>
      <c r="D9" s="163">
        <v>8</v>
      </c>
      <c r="E9" s="163">
        <f>ROUND(D9*(1+E$6),1)</f>
        <v>8.5</v>
      </c>
      <c r="F9" s="163">
        <f t="shared" ref="F9:H10" si="1">ROUND(E9*(1+F$6),1)</f>
        <v>9</v>
      </c>
      <c r="G9" s="163">
        <f t="shared" si="1"/>
        <v>9.5</v>
      </c>
      <c r="H9" s="163">
        <f t="shared" si="1"/>
        <v>10.1</v>
      </c>
    </row>
    <row r="10" spans="2:12">
      <c r="B10" s="229"/>
      <c r="C10" s="90" t="s">
        <v>247</v>
      </c>
      <c r="D10" s="163">
        <v>4</v>
      </c>
      <c r="E10" s="163">
        <f>ROUND(D10*(1+E$6),1)</f>
        <v>4.2</v>
      </c>
      <c r="F10" s="163">
        <f t="shared" si="1"/>
        <v>4.5</v>
      </c>
      <c r="G10" s="163">
        <f t="shared" si="1"/>
        <v>4.8</v>
      </c>
      <c r="H10" s="163">
        <f t="shared" si="1"/>
        <v>5.0999999999999996</v>
      </c>
    </row>
    <row r="11" spans="2:12">
      <c r="B11" s="230"/>
      <c r="C11" s="90" t="s">
        <v>248</v>
      </c>
      <c r="D11" s="163">
        <v>15</v>
      </c>
      <c r="E11" s="163">
        <f>ROUND(D11*(1+E$6),0)</f>
        <v>16</v>
      </c>
      <c r="F11" s="163">
        <f t="shared" ref="F11:H11" si="2">ROUND(E11*(1+F$6),0)</f>
        <v>17</v>
      </c>
      <c r="G11" s="163">
        <f t="shared" si="2"/>
        <v>18</v>
      </c>
      <c r="H11" s="163">
        <f t="shared" si="2"/>
        <v>19</v>
      </c>
    </row>
    <row r="13" spans="2:12">
      <c r="B13" s="173"/>
      <c r="C13" s="203" t="s">
        <v>249</v>
      </c>
      <c r="D13" s="204">
        <f>D24+D31</f>
        <v>0.7</v>
      </c>
      <c r="E13" s="204">
        <f t="shared" ref="E13:H13" si="3">E24+E31</f>
        <v>0.85000000000000009</v>
      </c>
      <c r="F13" s="204">
        <f t="shared" si="3"/>
        <v>0.89999999999999991</v>
      </c>
      <c r="G13" s="204">
        <f t="shared" si="3"/>
        <v>0.89999999999999991</v>
      </c>
      <c r="H13" s="204">
        <f t="shared" si="3"/>
        <v>0.89999999999999991</v>
      </c>
    </row>
    <row r="14" spans="2:12">
      <c r="B14" s="174"/>
      <c r="C14" s="203" t="s">
        <v>250</v>
      </c>
      <c r="D14" s="205">
        <f>D15+D18</f>
        <v>2295052.7999999998</v>
      </c>
      <c r="E14" s="205">
        <f>E15+E18</f>
        <v>3123157.9200000009</v>
      </c>
      <c r="F14" s="205">
        <f>F15+F18</f>
        <v>3555349.4399999995</v>
      </c>
      <c r="G14" s="205">
        <f>G15+G18</f>
        <v>3758573.76</v>
      </c>
      <c r="H14" s="205">
        <f>H15+H18</f>
        <v>3995272.32</v>
      </c>
    </row>
    <row r="15" spans="2:12" collapsed="1">
      <c r="B15" s="206"/>
      <c r="C15" s="107" t="s">
        <v>251</v>
      </c>
      <c r="D15" s="198">
        <f>D16+D17</f>
        <v>131404.79999999999</v>
      </c>
      <c r="E15" s="198">
        <f t="shared" ref="E15:H15" si="4">E16+E17</f>
        <v>139221.12</v>
      </c>
      <c r="F15" s="198">
        <f t="shared" si="4"/>
        <v>147603.84</v>
      </c>
      <c r="G15" s="198">
        <f t="shared" si="4"/>
        <v>156552.96000000002</v>
      </c>
      <c r="H15" s="198">
        <f t="shared" si="4"/>
        <v>166068.48000000001</v>
      </c>
    </row>
    <row r="16" spans="2:12">
      <c r="B16" s="175"/>
      <c r="C16" s="197" t="s">
        <v>252</v>
      </c>
      <c r="D16" s="161">
        <f t="shared" ref="D16:H17" si="5">D28*D7*12</f>
        <v>74764.799999999988</v>
      </c>
      <c r="E16" s="164">
        <f t="shared" si="5"/>
        <v>79182.720000000001</v>
      </c>
      <c r="F16" s="164">
        <f t="shared" si="5"/>
        <v>83940.479999999996</v>
      </c>
      <c r="G16" s="164">
        <f t="shared" si="5"/>
        <v>89038.080000000002</v>
      </c>
      <c r="H16" s="164">
        <f t="shared" si="5"/>
        <v>94475.520000000004</v>
      </c>
    </row>
    <row r="17" spans="2:8">
      <c r="B17" s="175"/>
      <c r="C17" s="197" t="s">
        <v>253</v>
      </c>
      <c r="D17" s="161">
        <f t="shared" si="5"/>
        <v>56640.000000000015</v>
      </c>
      <c r="E17" s="164">
        <f t="shared" si="5"/>
        <v>60038.400000000009</v>
      </c>
      <c r="F17" s="164">
        <f t="shared" si="5"/>
        <v>63663.360000000008</v>
      </c>
      <c r="G17" s="164">
        <f t="shared" si="5"/>
        <v>67514.880000000005</v>
      </c>
      <c r="H17" s="164">
        <f t="shared" si="5"/>
        <v>71592.960000000006</v>
      </c>
    </row>
    <row r="18" spans="2:8" collapsed="1">
      <c r="B18" s="207"/>
      <c r="C18" s="107" t="s">
        <v>254</v>
      </c>
      <c r="D18" s="198">
        <f>SUM(D19:D21)</f>
        <v>2163648</v>
      </c>
      <c r="E18" s="198">
        <f t="shared" ref="E18:H18" si="6">SUM(E19:E21)</f>
        <v>2983936.8000000007</v>
      </c>
      <c r="F18" s="198">
        <f t="shared" si="6"/>
        <v>3407745.5999999996</v>
      </c>
      <c r="G18" s="198">
        <f t="shared" si="6"/>
        <v>3602020.8</v>
      </c>
      <c r="H18" s="198">
        <f t="shared" si="6"/>
        <v>3829203.84</v>
      </c>
    </row>
    <row r="19" spans="2:8">
      <c r="B19" s="175"/>
      <c r="C19" s="197" t="s">
        <v>246</v>
      </c>
      <c r="D19" s="161">
        <f t="shared" ref="D19:H21" si="7">D100*25*12</f>
        <v>1427328</v>
      </c>
      <c r="E19" s="161">
        <f t="shared" si="7"/>
        <v>1971496.8000000003</v>
      </c>
      <c r="F19" s="161">
        <f t="shared" si="7"/>
        <v>2248041.5999999996</v>
      </c>
      <c r="G19" s="161">
        <f t="shared" si="7"/>
        <v>2372932.7999999998</v>
      </c>
      <c r="H19" s="161">
        <f t="shared" si="7"/>
        <v>2522802.2399999998</v>
      </c>
    </row>
    <row r="20" spans="2:8">
      <c r="B20" s="179"/>
      <c r="C20" s="197" t="s">
        <v>247</v>
      </c>
      <c r="D20" s="161">
        <f t="shared" si="7"/>
        <v>509759.99999999988</v>
      </c>
      <c r="E20" s="161">
        <f t="shared" si="7"/>
        <v>701344.8</v>
      </c>
      <c r="F20" s="161">
        <f t="shared" si="7"/>
        <v>802872</v>
      </c>
      <c r="G20" s="161">
        <f t="shared" si="7"/>
        <v>850449.60000000009</v>
      </c>
      <c r="H20" s="161">
        <f t="shared" si="7"/>
        <v>903974.39999999991</v>
      </c>
    </row>
    <row r="21" spans="2:8">
      <c r="B21" s="180"/>
      <c r="C21" s="197" t="s">
        <v>248</v>
      </c>
      <c r="D21" s="161">
        <f t="shared" si="7"/>
        <v>226560</v>
      </c>
      <c r="E21" s="161">
        <f t="shared" si="7"/>
        <v>311095.2</v>
      </c>
      <c r="F21" s="161">
        <f t="shared" si="7"/>
        <v>356832</v>
      </c>
      <c r="G21" s="161">
        <f t="shared" si="7"/>
        <v>378638.4</v>
      </c>
      <c r="H21" s="161">
        <f t="shared" si="7"/>
        <v>402427.19999999995</v>
      </c>
    </row>
    <row r="23" spans="2:8">
      <c r="B23" s="171"/>
    </row>
    <row r="24" spans="2:8">
      <c r="B24" s="190" t="s">
        <v>289</v>
      </c>
      <c r="C24" s="54" t="s">
        <v>255</v>
      </c>
      <c r="D24" s="200">
        <v>0.2</v>
      </c>
      <c r="E24" s="200">
        <v>0.2</v>
      </c>
      <c r="F24" s="200">
        <v>0.2</v>
      </c>
      <c r="G24" s="200">
        <v>0.2</v>
      </c>
      <c r="H24" s="200">
        <v>0.2</v>
      </c>
    </row>
    <row r="25" spans="2:8">
      <c r="B25" s="178"/>
      <c r="C25" s="197" t="s">
        <v>252</v>
      </c>
      <c r="D25" s="162">
        <v>0.6</v>
      </c>
      <c r="E25" s="162">
        <v>0.6</v>
      </c>
      <c r="F25" s="162">
        <v>0.6</v>
      </c>
      <c r="G25" s="162">
        <v>0.6</v>
      </c>
      <c r="H25" s="162">
        <v>0.6</v>
      </c>
    </row>
    <row r="26" spans="2:8">
      <c r="B26" s="178"/>
      <c r="C26" s="197" t="s">
        <v>253</v>
      </c>
      <c r="D26" s="162">
        <v>0.4</v>
      </c>
      <c r="E26" s="162">
        <v>0.4</v>
      </c>
      <c r="F26" s="162">
        <v>0.4</v>
      </c>
      <c r="G26" s="162">
        <v>0.4</v>
      </c>
      <c r="H26" s="162">
        <v>0.4</v>
      </c>
    </row>
    <row r="27" spans="2:8">
      <c r="B27" s="207"/>
      <c r="C27" s="107" t="s">
        <v>256</v>
      </c>
      <c r="D27" s="107">
        <f>D3*D24</f>
        <v>47.2</v>
      </c>
      <c r="E27" s="107">
        <f>E3*E24</f>
        <v>47.2</v>
      </c>
      <c r="F27" s="107">
        <f>F3*F24</f>
        <v>47.2</v>
      </c>
      <c r="G27" s="107">
        <f>G3*G24</f>
        <v>47.2</v>
      </c>
      <c r="H27" s="107">
        <f>H3*H24</f>
        <v>47.2</v>
      </c>
    </row>
    <row r="28" spans="2:8">
      <c r="B28" s="178"/>
      <c r="C28" s="197" t="s">
        <v>252</v>
      </c>
      <c r="D28" s="9">
        <f t="shared" ref="D28:H29" si="8">D$27*D25</f>
        <v>28.32</v>
      </c>
      <c r="E28" s="9">
        <f t="shared" si="8"/>
        <v>28.32</v>
      </c>
      <c r="F28" s="9">
        <f t="shared" si="8"/>
        <v>28.32</v>
      </c>
      <c r="G28" s="9">
        <f t="shared" si="8"/>
        <v>28.32</v>
      </c>
      <c r="H28" s="9">
        <f t="shared" si="8"/>
        <v>28.32</v>
      </c>
    </row>
    <row r="29" spans="2:8">
      <c r="B29" s="181"/>
      <c r="C29" s="197" t="s">
        <v>253</v>
      </c>
      <c r="D29" s="9">
        <f t="shared" si="8"/>
        <v>18.880000000000003</v>
      </c>
      <c r="E29" s="9">
        <f t="shared" si="8"/>
        <v>18.880000000000003</v>
      </c>
      <c r="F29" s="9">
        <f t="shared" si="8"/>
        <v>18.880000000000003</v>
      </c>
      <c r="G29" s="9">
        <f t="shared" si="8"/>
        <v>18.880000000000003</v>
      </c>
      <c r="H29" s="9">
        <f t="shared" si="8"/>
        <v>18.880000000000003</v>
      </c>
    </row>
    <row r="30" spans="2:8">
      <c r="B30" s="38"/>
      <c r="E30" s="182"/>
      <c r="F30" s="182"/>
      <c r="G30" s="182"/>
      <c r="H30" s="182"/>
    </row>
    <row r="31" spans="2:8">
      <c r="B31" s="190" t="s">
        <v>288</v>
      </c>
      <c r="C31" s="54" t="s">
        <v>257</v>
      </c>
      <c r="D31" s="200">
        <v>0.5</v>
      </c>
      <c r="E31" s="200">
        <v>0.65</v>
      </c>
      <c r="F31" s="200">
        <v>0.7</v>
      </c>
      <c r="G31" s="200">
        <v>0.7</v>
      </c>
      <c r="H31" s="200">
        <v>0.7</v>
      </c>
    </row>
    <row r="32" spans="2:8">
      <c r="B32" s="175"/>
      <c r="C32" s="199" t="s">
        <v>246</v>
      </c>
      <c r="D32" s="201">
        <v>0.42</v>
      </c>
      <c r="E32" s="201">
        <v>0.42</v>
      </c>
      <c r="F32" s="201">
        <v>0.42</v>
      </c>
      <c r="G32" s="201">
        <v>0.42</v>
      </c>
      <c r="H32" s="201">
        <v>0.42</v>
      </c>
    </row>
    <row r="33" spans="2:8" collapsed="1">
      <c r="B33" s="178"/>
      <c r="C33" s="199" t="s">
        <v>247</v>
      </c>
      <c r="D33" s="201">
        <f>SUM(D34:D44)</f>
        <v>0.48000000000000009</v>
      </c>
      <c r="E33" s="201">
        <f>SUM(E34:E44)</f>
        <v>0.48000000000000009</v>
      </c>
      <c r="F33" s="201">
        <f>SUM(F34:F44)</f>
        <v>0.48000000000000009</v>
      </c>
      <c r="G33" s="201">
        <f>SUM(G34:G44)</f>
        <v>0.48000000000000009</v>
      </c>
      <c r="H33" s="201">
        <f>SUM(H34:H44)</f>
        <v>0.48000000000000009</v>
      </c>
    </row>
    <row r="34" spans="2:8">
      <c r="B34" s="175"/>
      <c r="C34" s="90">
        <v>2</v>
      </c>
      <c r="D34" s="202">
        <v>0.2</v>
      </c>
      <c r="E34" s="202">
        <v>0.2</v>
      </c>
      <c r="F34" s="202">
        <v>0.2</v>
      </c>
      <c r="G34" s="202">
        <v>0.2</v>
      </c>
      <c r="H34" s="202">
        <v>0.2</v>
      </c>
    </row>
    <row r="35" spans="2:8">
      <c r="B35" s="175"/>
      <c r="C35" s="90">
        <v>3</v>
      </c>
      <c r="D35" s="202">
        <v>0.1</v>
      </c>
      <c r="E35" s="202">
        <v>0.1</v>
      </c>
      <c r="F35" s="202">
        <v>0.1</v>
      </c>
      <c r="G35" s="202">
        <v>0.1</v>
      </c>
      <c r="H35" s="202">
        <v>0.1</v>
      </c>
    </row>
    <row r="36" spans="2:8">
      <c r="B36" s="175"/>
      <c r="C36" s="90">
        <v>4</v>
      </c>
      <c r="D36" s="202">
        <v>0.05</v>
      </c>
      <c r="E36" s="202">
        <v>0.05</v>
      </c>
      <c r="F36" s="202">
        <v>0.05</v>
      </c>
      <c r="G36" s="202">
        <v>0.05</v>
      </c>
      <c r="H36" s="202">
        <v>0.05</v>
      </c>
    </row>
    <row r="37" spans="2:8">
      <c r="B37" s="175"/>
      <c r="C37" s="90">
        <v>5</v>
      </c>
      <c r="D37" s="202">
        <v>0.04</v>
      </c>
      <c r="E37" s="202">
        <v>0.04</v>
      </c>
      <c r="F37" s="202">
        <v>0.04</v>
      </c>
      <c r="G37" s="202">
        <v>0.04</v>
      </c>
      <c r="H37" s="202">
        <v>0.04</v>
      </c>
    </row>
    <row r="38" spans="2:8">
      <c r="B38" s="175"/>
      <c r="C38" s="90">
        <v>6</v>
      </c>
      <c r="D38" s="202">
        <v>0.03</v>
      </c>
      <c r="E38" s="202">
        <v>0.03</v>
      </c>
      <c r="F38" s="202">
        <v>0.03</v>
      </c>
      <c r="G38" s="202">
        <v>0.03</v>
      </c>
      <c r="H38" s="202">
        <v>0.03</v>
      </c>
    </row>
    <row r="39" spans="2:8">
      <c r="B39" s="175"/>
      <c r="C39" s="90">
        <v>7</v>
      </c>
      <c r="D39" s="202">
        <v>0.02</v>
      </c>
      <c r="E39" s="202">
        <v>0.02</v>
      </c>
      <c r="F39" s="202">
        <v>0.02</v>
      </c>
      <c r="G39" s="202">
        <v>0.02</v>
      </c>
      <c r="H39" s="202">
        <v>0.02</v>
      </c>
    </row>
    <row r="40" spans="2:8">
      <c r="B40" s="175"/>
      <c r="C40" s="90">
        <v>8</v>
      </c>
      <c r="D40" s="202">
        <v>0.01</v>
      </c>
      <c r="E40" s="202">
        <v>0.01</v>
      </c>
      <c r="F40" s="202">
        <v>0.01</v>
      </c>
      <c r="G40" s="202">
        <v>0.01</v>
      </c>
      <c r="H40" s="202">
        <v>0.01</v>
      </c>
    </row>
    <row r="41" spans="2:8">
      <c r="B41" s="175"/>
      <c r="C41" s="90">
        <v>9</v>
      </c>
      <c r="D41" s="202">
        <v>0.01</v>
      </c>
      <c r="E41" s="202">
        <v>0.01</v>
      </c>
      <c r="F41" s="202">
        <v>0.01</v>
      </c>
      <c r="G41" s="202">
        <v>0.01</v>
      </c>
      <c r="H41" s="202">
        <v>0.01</v>
      </c>
    </row>
    <row r="42" spans="2:8">
      <c r="B42" s="175"/>
      <c r="C42" s="90">
        <v>10</v>
      </c>
      <c r="D42" s="202">
        <v>0.01</v>
      </c>
      <c r="E42" s="202">
        <v>0.01</v>
      </c>
      <c r="F42" s="202">
        <v>0.01</v>
      </c>
      <c r="G42" s="202">
        <v>0.01</v>
      </c>
      <c r="H42" s="202">
        <v>0.01</v>
      </c>
    </row>
    <row r="43" spans="2:8">
      <c r="B43" s="175"/>
      <c r="C43" s="90">
        <v>11</v>
      </c>
      <c r="D43" s="202">
        <v>5.0000000000000001E-3</v>
      </c>
      <c r="E43" s="202">
        <v>5.0000000000000001E-3</v>
      </c>
      <c r="F43" s="202">
        <v>5.0000000000000001E-3</v>
      </c>
      <c r="G43" s="202">
        <v>5.0000000000000001E-3</v>
      </c>
      <c r="H43" s="202">
        <v>5.0000000000000001E-3</v>
      </c>
    </row>
    <row r="44" spans="2:8">
      <c r="B44" s="175"/>
      <c r="C44" s="90">
        <v>12</v>
      </c>
      <c r="D44" s="202">
        <v>5.0000000000000001E-3</v>
      </c>
      <c r="E44" s="202">
        <v>5.0000000000000001E-3</v>
      </c>
      <c r="F44" s="202">
        <v>5.0000000000000001E-3</v>
      </c>
      <c r="G44" s="202">
        <v>5.0000000000000001E-3</v>
      </c>
      <c r="H44" s="202">
        <v>5.0000000000000001E-3</v>
      </c>
    </row>
    <row r="45" spans="2:8">
      <c r="B45" s="175"/>
      <c r="C45" s="218" t="s">
        <v>248</v>
      </c>
      <c r="D45" s="219">
        <v>0.1</v>
      </c>
      <c r="E45" s="219">
        <v>0.1</v>
      </c>
      <c r="F45" s="219">
        <v>0.1</v>
      </c>
      <c r="G45" s="219">
        <v>0.1</v>
      </c>
      <c r="H45" s="219">
        <v>0.1</v>
      </c>
    </row>
    <row r="46" spans="2:8">
      <c r="B46" s="222"/>
      <c r="C46" s="218" t="s">
        <v>255</v>
      </c>
      <c r="D46" s="219">
        <f>D45+D33+D32</f>
        <v>1</v>
      </c>
      <c r="E46" s="219">
        <f t="shared" ref="E46:H46" si="9">E45+E33+E32</f>
        <v>1</v>
      </c>
      <c r="F46" s="219">
        <f t="shared" si="9"/>
        <v>1</v>
      </c>
      <c r="G46" s="219">
        <f t="shared" si="9"/>
        <v>1</v>
      </c>
      <c r="H46" s="219">
        <f t="shared" si="9"/>
        <v>1</v>
      </c>
    </row>
    <row r="48" spans="2:8">
      <c r="B48" s="190" t="s">
        <v>258</v>
      </c>
      <c r="C48" s="54" t="s">
        <v>259</v>
      </c>
      <c r="D48" s="196">
        <f>D31*$D$3</f>
        <v>118</v>
      </c>
      <c r="E48" s="196">
        <f>E31*$D$3</f>
        <v>153.4</v>
      </c>
      <c r="F48" s="196">
        <f>F31*$D$3</f>
        <v>165.2</v>
      </c>
      <c r="G48" s="196">
        <f>G31*$D$3</f>
        <v>165.2</v>
      </c>
      <c r="H48" s="196">
        <f>H31*$D$3</f>
        <v>165.2</v>
      </c>
    </row>
    <row r="49" spans="2:9">
      <c r="B49" s="178"/>
      <c r="C49" s="197" t="s">
        <v>246</v>
      </c>
      <c r="D49" s="166">
        <f t="shared" ref="D49:H50" si="10">D$48*D32</f>
        <v>49.559999999999995</v>
      </c>
      <c r="E49" s="166">
        <f t="shared" si="10"/>
        <v>64.427999999999997</v>
      </c>
      <c r="F49" s="166">
        <f t="shared" si="10"/>
        <v>69.383999999999986</v>
      </c>
      <c r="G49" s="166">
        <f t="shared" si="10"/>
        <v>69.383999999999986</v>
      </c>
      <c r="H49" s="166">
        <f t="shared" si="10"/>
        <v>69.383999999999986</v>
      </c>
    </row>
    <row r="50" spans="2:9">
      <c r="B50" s="179"/>
      <c r="C50" s="197" t="s">
        <v>247</v>
      </c>
      <c r="D50" s="166">
        <f t="shared" si="10"/>
        <v>56.640000000000008</v>
      </c>
      <c r="E50" s="166">
        <f t="shared" si="10"/>
        <v>73.632000000000019</v>
      </c>
      <c r="F50" s="166">
        <f t="shared" si="10"/>
        <v>79.296000000000006</v>
      </c>
      <c r="G50" s="166">
        <f t="shared" si="10"/>
        <v>79.296000000000006</v>
      </c>
      <c r="H50" s="166">
        <f t="shared" si="10"/>
        <v>79.296000000000006</v>
      </c>
    </row>
    <row r="51" spans="2:9">
      <c r="B51" s="179"/>
      <c r="C51" s="197" t="s">
        <v>248</v>
      </c>
      <c r="D51" s="9">
        <f>D$48*D45</f>
        <v>11.8</v>
      </c>
      <c r="E51" s="166">
        <f t="shared" ref="E51:H51" si="11">E$48*E45</f>
        <v>15.340000000000002</v>
      </c>
      <c r="F51" s="166">
        <f t="shared" si="11"/>
        <v>16.52</v>
      </c>
      <c r="G51" s="166">
        <f t="shared" si="11"/>
        <v>16.52</v>
      </c>
      <c r="H51" s="166">
        <f t="shared" si="11"/>
        <v>16.52</v>
      </c>
    </row>
    <row r="52" spans="2:9">
      <c r="B52" s="221" t="s">
        <v>260</v>
      </c>
      <c r="C52" s="220" t="s">
        <v>261</v>
      </c>
      <c r="D52" s="198">
        <f>D48*D4</f>
        <v>1416</v>
      </c>
      <c r="E52" s="198">
        <f>E48*E4</f>
        <v>1840.8000000000002</v>
      </c>
      <c r="F52" s="198">
        <f>F48*F4</f>
        <v>1982.3999999999999</v>
      </c>
      <c r="G52" s="198">
        <f>G48*G4</f>
        <v>1982.3999999999999</v>
      </c>
      <c r="H52" s="198">
        <f>H48*H4</f>
        <v>1982.3999999999999</v>
      </c>
    </row>
    <row r="53" spans="2:9">
      <c r="B53" s="10"/>
      <c r="C53" s="183"/>
      <c r="D53" s="10"/>
      <c r="E53" s="10"/>
      <c r="F53" s="176"/>
      <c r="G53" s="10"/>
      <c r="H53" s="10"/>
      <c r="I53" s="10"/>
    </row>
    <row r="54" spans="2:9" collapsed="1">
      <c r="B54" s="194" t="s">
        <v>262</v>
      </c>
      <c r="C54" s="191" t="s">
        <v>263</v>
      </c>
      <c r="D54" s="192">
        <f>SUM(D55:D67)</f>
        <v>375</v>
      </c>
      <c r="E54" s="192">
        <f>SUM(E55:E67)</f>
        <v>395.2</v>
      </c>
      <c r="F54" s="192">
        <f>SUM(F55:F67)</f>
        <v>422</v>
      </c>
      <c r="G54" s="192">
        <f>SUM(G55:G67)</f>
        <v>448.79999999999995</v>
      </c>
      <c r="H54" s="192">
        <f>SUM(H55:H67)</f>
        <v>476.8</v>
      </c>
    </row>
    <row r="55" spans="2:9">
      <c r="B55" s="175"/>
      <c r="C55" s="90">
        <v>1</v>
      </c>
      <c r="D55" s="165">
        <f>D9</f>
        <v>8</v>
      </c>
      <c r="E55" s="165">
        <f>E9</f>
        <v>8.5</v>
      </c>
      <c r="F55" s="165">
        <f>F9</f>
        <v>9</v>
      </c>
      <c r="G55" s="165">
        <f>G9</f>
        <v>9.5</v>
      </c>
      <c r="H55" s="165">
        <f>H9</f>
        <v>10.1</v>
      </c>
    </row>
    <row r="56" spans="2:9">
      <c r="B56" s="175"/>
      <c r="C56" s="90">
        <v>2</v>
      </c>
      <c r="D56" s="165">
        <f t="shared" ref="D56:H66" si="12">D55+D$10</f>
        <v>12</v>
      </c>
      <c r="E56" s="165">
        <f t="shared" si="12"/>
        <v>12.7</v>
      </c>
      <c r="F56" s="165">
        <f t="shared" si="12"/>
        <v>13.5</v>
      </c>
      <c r="G56" s="165">
        <f t="shared" si="12"/>
        <v>14.3</v>
      </c>
      <c r="H56" s="165">
        <f t="shared" si="12"/>
        <v>15.2</v>
      </c>
    </row>
    <row r="57" spans="2:9">
      <c r="B57" s="175"/>
      <c r="C57" s="90">
        <v>3</v>
      </c>
      <c r="D57" s="165">
        <f t="shared" si="12"/>
        <v>16</v>
      </c>
      <c r="E57" s="165">
        <f t="shared" si="12"/>
        <v>16.899999999999999</v>
      </c>
      <c r="F57" s="165">
        <f t="shared" si="12"/>
        <v>18</v>
      </c>
      <c r="G57" s="165">
        <f t="shared" si="12"/>
        <v>19.100000000000001</v>
      </c>
      <c r="H57" s="165">
        <f t="shared" si="12"/>
        <v>20.299999999999997</v>
      </c>
    </row>
    <row r="58" spans="2:9">
      <c r="B58" s="175"/>
      <c r="C58" s="90">
        <v>4</v>
      </c>
      <c r="D58" s="165">
        <f t="shared" si="12"/>
        <v>20</v>
      </c>
      <c r="E58" s="165">
        <f t="shared" si="12"/>
        <v>21.099999999999998</v>
      </c>
      <c r="F58" s="165">
        <f t="shared" si="12"/>
        <v>22.5</v>
      </c>
      <c r="G58" s="165">
        <f t="shared" si="12"/>
        <v>23.900000000000002</v>
      </c>
      <c r="H58" s="165">
        <f t="shared" si="12"/>
        <v>25.4</v>
      </c>
    </row>
    <row r="59" spans="2:9">
      <c r="B59" s="175"/>
      <c r="C59" s="90">
        <v>5</v>
      </c>
      <c r="D59" s="165">
        <f t="shared" si="12"/>
        <v>24</v>
      </c>
      <c r="E59" s="165">
        <f t="shared" si="12"/>
        <v>25.299999999999997</v>
      </c>
      <c r="F59" s="165">
        <f t="shared" si="12"/>
        <v>27</v>
      </c>
      <c r="G59" s="165">
        <f t="shared" si="12"/>
        <v>28.700000000000003</v>
      </c>
      <c r="H59" s="165">
        <f t="shared" si="12"/>
        <v>30.5</v>
      </c>
    </row>
    <row r="60" spans="2:9">
      <c r="B60" s="175"/>
      <c r="C60" s="90">
        <v>6</v>
      </c>
      <c r="D60" s="165">
        <f t="shared" si="12"/>
        <v>28</v>
      </c>
      <c r="E60" s="165">
        <f t="shared" si="12"/>
        <v>29.499999999999996</v>
      </c>
      <c r="F60" s="165">
        <f t="shared" si="12"/>
        <v>31.5</v>
      </c>
      <c r="G60" s="165">
        <f t="shared" si="12"/>
        <v>33.5</v>
      </c>
      <c r="H60" s="165">
        <f t="shared" si="12"/>
        <v>35.6</v>
      </c>
    </row>
    <row r="61" spans="2:9">
      <c r="B61" s="175"/>
      <c r="C61" s="90">
        <v>7</v>
      </c>
      <c r="D61" s="165">
        <f t="shared" si="12"/>
        <v>32</v>
      </c>
      <c r="E61" s="165">
        <f t="shared" si="12"/>
        <v>33.699999999999996</v>
      </c>
      <c r="F61" s="165">
        <f t="shared" si="12"/>
        <v>36</v>
      </c>
      <c r="G61" s="165">
        <f t="shared" si="12"/>
        <v>38.299999999999997</v>
      </c>
      <c r="H61" s="165">
        <f t="shared" si="12"/>
        <v>40.700000000000003</v>
      </c>
    </row>
    <row r="62" spans="2:9">
      <c r="B62" s="175"/>
      <c r="C62" s="90">
        <v>8</v>
      </c>
      <c r="D62" s="165">
        <f t="shared" si="12"/>
        <v>36</v>
      </c>
      <c r="E62" s="165">
        <f t="shared" si="12"/>
        <v>37.9</v>
      </c>
      <c r="F62" s="165">
        <f t="shared" si="12"/>
        <v>40.5</v>
      </c>
      <c r="G62" s="165">
        <f t="shared" si="12"/>
        <v>43.099999999999994</v>
      </c>
      <c r="H62" s="165">
        <f t="shared" si="12"/>
        <v>45.800000000000004</v>
      </c>
    </row>
    <row r="63" spans="2:9">
      <c r="B63" s="175"/>
      <c r="C63" s="90">
        <v>9</v>
      </c>
      <c r="D63" s="165">
        <f t="shared" si="12"/>
        <v>40</v>
      </c>
      <c r="E63" s="165">
        <f t="shared" si="12"/>
        <v>42.1</v>
      </c>
      <c r="F63" s="165">
        <f t="shared" si="12"/>
        <v>45</v>
      </c>
      <c r="G63" s="165">
        <f t="shared" si="12"/>
        <v>47.899999999999991</v>
      </c>
      <c r="H63" s="165">
        <f t="shared" si="12"/>
        <v>50.900000000000006</v>
      </c>
    </row>
    <row r="64" spans="2:9">
      <c r="B64" s="175"/>
      <c r="C64" s="90">
        <v>10</v>
      </c>
      <c r="D64" s="165">
        <f t="shared" si="12"/>
        <v>44</v>
      </c>
      <c r="E64" s="165">
        <f t="shared" si="12"/>
        <v>46.300000000000004</v>
      </c>
      <c r="F64" s="165">
        <f t="shared" si="12"/>
        <v>49.5</v>
      </c>
      <c r="G64" s="165">
        <f t="shared" si="12"/>
        <v>52.699999999999989</v>
      </c>
      <c r="H64" s="165">
        <f t="shared" si="12"/>
        <v>56.000000000000007</v>
      </c>
    </row>
    <row r="65" spans="1:9">
      <c r="B65" s="175"/>
      <c r="C65" s="90">
        <v>11</v>
      </c>
      <c r="D65" s="165">
        <f t="shared" si="12"/>
        <v>48</v>
      </c>
      <c r="E65" s="165">
        <f t="shared" si="12"/>
        <v>50.500000000000007</v>
      </c>
      <c r="F65" s="165">
        <f t="shared" si="12"/>
        <v>54</v>
      </c>
      <c r="G65" s="165">
        <f t="shared" si="12"/>
        <v>57.499999999999986</v>
      </c>
      <c r="H65" s="165">
        <f t="shared" si="12"/>
        <v>61.100000000000009</v>
      </c>
    </row>
    <row r="66" spans="1:9">
      <c r="B66" s="175"/>
      <c r="C66" s="90">
        <v>12</v>
      </c>
      <c r="D66" s="165">
        <f t="shared" si="12"/>
        <v>52</v>
      </c>
      <c r="E66" s="165">
        <f t="shared" si="12"/>
        <v>54.70000000000001</v>
      </c>
      <c r="F66" s="165">
        <f t="shared" si="12"/>
        <v>58.5</v>
      </c>
      <c r="G66" s="165">
        <f t="shared" si="12"/>
        <v>62.299999999999983</v>
      </c>
      <c r="H66" s="165">
        <f t="shared" si="12"/>
        <v>66.2</v>
      </c>
    </row>
    <row r="67" spans="1:9">
      <c r="B67" s="193"/>
      <c r="C67" s="214" t="s">
        <v>248</v>
      </c>
      <c r="D67" s="215">
        <f>D11</f>
        <v>15</v>
      </c>
      <c r="E67" s="215">
        <f>E11</f>
        <v>16</v>
      </c>
      <c r="F67" s="215">
        <f>F11</f>
        <v>17</v>
      </c>
      <c r="G67" s="215">
        <f>G11</f>
        <v>18</v>
      </c>
      <c r="H67" s="215">
        <f>H11</f>
        <v>19</v>
      </c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  <row r="69" spans="1:9" collapsed="1">
      <c r="A69" s="10"/>
      <c r="B69" s="194" t="s">
        <v>264</v>
      </c>
      <c r="C69" s="191" t="s">
        <v>263</v>
      </c>
      <c r="D69" s="192">
        <f>SUM(D70:D82)</f>
        <v>1416.0000000000002</v>
      </c>
      <c r="E69" s="192">
        <f>SUM(E70:E82)</f>
        <v>1840.7999999999997</v>
      </c>
      <c r="F69" s="192">
        <f>SUM(F70:F82)</f>
        <v>1982.4</v>
      </c>
      <c r="G69" s="192">
        <f>SUM(G70:G82)</f>
        <v>1982.4</v>
      </c>
      <c r="H69" s="192">
        <f>SUM(H70:H82)</f>
        <v>1982.4</v>
      </c>
    </row>
    <row r="70" spans="1:9">
      <c r="A70" s="10"/>
      <c r="B70" s="175"/>
      <c r="C70" s="90">
        <v>1</v>
      </c>
      <c r="D70" s="164">
        <f>D$52*D32</f>
        <v>594.72</v>
      </c>
      <c r="E70" s="164">
        <f>E$52*E32</f>
        <v>773.13600000000008</v>
      </c>
      <c r="F70" s="164">
        <f>F$52*F32</f>
        <v>832.60799999999995</v>
      </c>
      <c r="G70" s="164">
        <f>G$52*G32</f>
        <v>832.60799999999995</v>
      </c>
      <c r="H70" s="164">
        <f>H$52*H32</f>
        <v>832.60799999999995</v>
      </c>
    </row>
    <row r="71" spans="1:9">
      <c r="A71" s="10"/>
      <c r="B71" s="175"/>
      <c r="C71" s="90">
        <v>2</v>
      </c>
      <c r="D71" s="164">
        <f t="shared" ref="D71:H82" si="13">D$52*D34</f>
        <v>283.2</v>
      </c>
      <c r="E71" s="164">
        <f t="shared" si="13"/>
        <v>368.16000000000008</v>
      </c>
      <c r="F71" s="164">
        <f t="shared" si="13"/>
        <v>396.48</v>
      </c>
      <c r="G71" s="164">
        <f t="shared" si="13"/>
        <v>396.48</v>
      </c>
      <c r="H71" s="164">
        <f t="shared" si="13"/>
        <v>396.48</v>
      </c>
    </row>
    <row r="72" spans="1:9">
      <c r="A72" s="10"/>
      <c r="B72" s="175"/>
      <c r="C72" s="90">
        <v>3</v>
      </c>
      <c r="D72" s="164">
        <f t="shared" si="13"/>
        <v>141.6</v>
      </c>
      <c r="E72" s="164">
        <f t="shared" si="13"/>
        <v>184.08000000000004</v>
      </c>
      <c r="F72" s="164">
        <f t="shared" si="13"/>
        <v>198.24</v>
      </c>
      <c r="G72" s="164">
        <f t="shared" si="13"/>
        <v>198.24</v>
      </c>
      <c r="H72" s="164">
        <f t="shared" si="13"/>
        <v>198.24</v>
      </c>
    </row>
    <row r="73" spans="1:9">
      <c r="A73" s="10"/>
      <c r="B73" s="175"/>
      <c r="C73" s="90">
        <v>4</v>
      </c>
      <c r="D73" s="164">
        <f t="shared" si="13"/>
        <v>70.8</v>
      </c>
      <c r="E73" s="164">
        <f t="shared" si="13"/>
        <v>92.04000000000002</v>
      </c>
      <c r="F73" s="164">
        <f t="shared" si="13"/>
        <v>99.12</v>
      </c>
      <c r="G73" s="164">
        <f t="shared" si="13"/>
        <v>99.12</v>
      </c>
      <c r="H73" s="164">
        <f t="shared" si="13"/>
        <v>99.12</v>
      </c>
    </row>
    <row r="74" spans="1:9">
      <c r="A74" s="10"/>
      <c r="B74" s="175"/>
      <c r="C74" s="90">
        <v>5</v>
      </c>
      <c r="D74" s="164">
        <f t="shared" si="13"/>
        <v>56.64</v>
      </c>
      <c r="E74" s="164">
        <f t="shared" si="13"/>
        <v>73.632000000000005</v>
      </c>
      <c r="F74" s="164">
        <f t="shared" si="13"/>
        <v>79.295999999999992</v>
      </c>
      <c r="G74" s="164">
        <f t="shared" si="13"/>
        <v>79.295999999999992</v>
      </c>
      <c r="H74" s="164">
        <f t="shared" si="13"/>
        <v>79.295999999999992</v>
      </c>
    </row>
    <row r="75" spans="1:9">
      <c r="A75" s="10"/>
      <c r="B75" s="175"/>
      <c r="C75" s="90">
        <v>6</v>
      </c>
      <c r="D75" s="164">
        <f t="shared" si="13"/>
        <v>42.48</v>
      </c>
      <c r="E75" s="164">
        <f t="shared" si="13"/>
        <v>55.224000000000004</v>
      </c>
      <c r="F75" s="164">
        <f t="shared" si="13"/>
        <v>59.471999999999994</v>
      </c>
      <c r="G75" s="164">
        <f t="shared" si="13"/>
        <v>59.471999999999994</v>
      </c>
      <c r="H75" s="164">
        <f t="shared" si="13"/>
        <v>59.471999999999994</v>
      </c>
    </row>
    <row r="76" spans="1:9">
      <c r="A76" s="10"/>
      <c r="B76" s="175"/>
      <c r="C76" s="90">
        <v>7</v>
      </c>
      <c r="D76" s="164">
        <f t="shared" si="13"/>
        <v>28.32</v>
      </c>
      <c r="E76" s="164">
        <f t="shared" si="13"/>
        <v>36.816000000000003</v>
      </c>
      <c r="F76" s="164">
        <f t="shared" si="13"/>
        <v>39.647999999999996</v>
      </c>
      <c r="G76" s="164">
        <f t="shared" si="13"/>
        <v>39.647999999999996</v>
      </c>
      <c r="H76" s="164">
        <f t="shared" si="13"/>
        <v>39.647999999999996</v>
      </c>
    </row>
    <row r="77" spans="1:9">
      <c r="A77" s="10"/>
      <c r="B77" s="175"/>
      <c r="C77" s="90">
        <v>8</v>
      </c>
      <c r="D77" s="164">
        <f t="shared" si="13"/>
        <v>14.16</v>
      </c>
      <c r="E77" s="164">
        <f t="shared" si="13"/>
        <v>18.408000000000001</v>
      </c>
      <c r="F77" s="164">
        <f t="shared" si="13"/>
        <v>19.823999999999998</v>
      </c>
      <c r="G77" s="164">
        <f t="shared" si="13"/>
        <v>19.823999999999998</v>
      </c>
      <c r="H77" s="164">
        <f t="shared" si="13"/>
        <v>19.823999999999998</v>
      </c>
    </row>
    <row r="78" spans="1:9">
      <c r="A78" s="10"/>
      <c r="B78" s="175"/>
      <c r="C78" s="90">
        <v>9</v>
      </c>
      <c r="D78" s="164">
        <f t="shared" si="13"/>
        <v>14.16</v>
      </c>
      <c r="E78" s="164">
        <f t="shared" si="13"/>
        <v>18.408000000000001</v>
      </c>
      <c r="F78" s="164">
        <f t="shared" si="13"/>
        <v>19.823999999999998</v>
      </c>
      <c r="G78" s="164">
        <f t="shared" si="13"/>
        <v>19.823999999999998</v>
      </c>
      <c r="H78" s="164">
        <f t="shared" si="13"/>
        <v>19.823999999999998</v>
      </c>
    </row>
    <row r="79" spans="1:9">
      <c r="A79" s="10"/>
      <c r="B79" s="175"/>
      <c r="C79" s="90">
        <v>10</v>
      </c>
      <c r="D79" s="164">
        <f t="shared" si="13"/>
        <v>14.16</v>
      </c>
      <c r="E79" s="164">
        <f t="shared" si="13"/>
        <v>18.408000000000001</v>
      </c>
      <c r="F79" s="164">
        <f t="shared" si="13"/>
        <v>19.823999999999998</v>
      </c>
      <c r="G79" s="164">
        <f t="shared" si="13"/>
        <v>19.823999999999998</v>
      </c>
      <c r="H79" s="164">
        <f t="shared" si="13"/>
        <v>19.823999999999998</v>
      </c>
    </row>
    <row r="80" spans="1:9">
      <c r="A80" s="10"/>
      <c r="B80" s="175"/>
      <c r="C80" s="90">
        <v>11</v>
      </c>
      <c r="D80" s="164">
        <f t="shared" si="13"/>
        <v>7.08</v>
      </c>
      <c r="E80" s="164">
        <f t="shared" si="13"/>
        <v>9.2040000000000006</v>
      </c>
      <c r="F80" s="164">
        <f t="shared" si="13"/>
        <v>9.911999999999999</v>
      </c>
      <c r="G80" s="164">
        <f t="shared" si="13"/>
        <v>9.911999999999999</v>
      </c>
      <c r="H80" s="164">
        <f t="shared" si="13"/>
        <v>9.911999999999999</v>
      </c>
    </row>
    <row r="81" spans="1:8">
      <c r="A81" s="10"/>
      <c r="B81" s="175"/>
      <c r="C81" s="90">
        <v>12</v>
      </c>
      <c r="D81" s="164">
        <f t="shared" si="13"/>
        <v>7.08</v>
      </c>
      <c r="E81" s="164">
        <f t="shared" si="13"/>
        <v>9.2040000000000006</v>
      </c>
      <c r="F81" s="164">
        <f t="shared" si="13"/>
        <v>9.911999999999999</v>
      </c>
      <c r="G81" s="164">
        <f t="shared" si="13"/>
        <v>9.911999999999999</v>
      </c>
      <c r="H81" s="164">
        <f t="shared" si="13"/>
        <v>9.911999999999999</v>
      </c>
    </row>
    <row r="82" spans="1:8">
      <c r="A82" s="10"/>
      <c r="B82" s="177"/>
      <c r="C82" s="214" t="s">
        <v>248</v>
      </c>
      <c r="D82" s="216">
        <f t="shared" si="13"/>
        <v>141.6</v>
      </c>
      <c r="E82" s="216">
        <f t="shared" si="13"/>
        <v>184.08000000000004</v>
      </c>
      <c r="F82" s="216">
        <f t="shared" si="13"/>
        <v>198.24</v>
      </c>
      <c r="G82" s="216">
        <f t="shared" si="13"/>
        <v>198.24</v>
      </c>
      <c r="H82" s="216">
        <f t="shared" si="13"/>
        <v>198.24</v>
      </c>
    </row>
    <row r="83" spans="1:8">
      <c r="A83" s="10"/>
      <c r="B83" s="10"/>
      <c r="C83" s="10"/>
      <c r="D83" s="10"/>
      <c r="E83" s="10"/>
      <c r="F83" s="10"/>
      <c r="G83" s="10"/>
      <c r="H83" s="10"/>
    </row>
    <row r="84" spans="1:8" collapsed="1">
      <c r="A84" s="10"/>
      <c r="B84" s="194" t="s">
        <v>265</v>
      </c>
      <c r="C84" s="191" t="s">
        <v>263</v>
      </c>
      <c r="D84" s="195">
        <f>D99/D69</f>
        <v>6.0686911976911952</v>
      </c>
      <c r="E84" s="195">
        <f>E99/E69</f>
        <v>6.432801370851374</v>
      </c>
      <c r="F84" s="195">
        <f>F99/F69</f>
        <v>6.8283192640692638</v>
      </c>
      <c r="G84" s="195">
        <f>G99/G69</f>
        <v>7.2238371572871571</v>
      </c>
      <c r="H84" s="195">
        <f>H99/H69</f>
        <v>7.6779473304473305</v>
      </c>
    </row>
    <row r="85" spans="1:8">
      <c r="A85" s="10"/>
      <c r="B85" s="175"/>
      <c r="C85" s="90">
        <v>1</v>
      </c>
      <c r="D85" s="86">
        <f t="shared" ref="D85:H96" si="14">D55/$C55</f>
        <v>8</v>
      </c>
      <c r="E85" s="86">
        <f t="shared" si="14"/>
        <v>8.5</v>
      </c>
      <c r="F85" s="86">
        <f t="shared" si="14"/>
        <v>9</v>
      </c>
      <c r="G85" s="86">
        <f t="shared" si="14"/>
        <v>9.5</v>
      </c>
      <c r="H85" s="86">
        <f t="shared" si="14"/>
        <v>10.1</v>
      </c>
    </row>
    <row r="86" spans="1:8">
      <c r="A86" s="10"/>
      <c r="B86" s="175"/>
      <c r="C86" s="90">
        <v>2</v>
      </c>
      <c r="D86" s="86">
        <f t="shared" si="14"/>
        <v>6</v>
      </c>
      <c r="E86" s="86">
        <f t="shared" si="14"/>
        <v>6.35</v>
      </c>
      <c r="F86" s="86">
        <f t="shared" si="14"/>
        <v>6.75</v>
      </c>
      <c r="G86" s="86">
        <f t="shared" si="14"/>
        <v>7.15</v>
      </c>
      <c r="H86" s="86">
        <f t="shared" si="14"/>
        <v>7.6</v>
      </c>
    </row>
    <row r="87" spans="1:8">
      <c r="A87" s="10"/>
      <c r="B87" s="175"/>
      <c r="C87" s="90">
        <v>3</v>
      </c>
      <c r="D87" s="86">
        <f t="shared" si="14"/>
        <v>5.333333333333333</v>
      </c>
      <c r="E87" s="86">
        <f t="shared" si="14"/>
        <v>5.6333333333333329</v>
      </c>
      <c r="F87" s="86">
        <f t="shared" si="14"/>
        <v>6</v>
      </c>
      <c r="G87" s="86">
        <f t="shared" si="14"/>
        <v>6.3666666666666671</v>
      </c>
      <c r="H87" s="86">
        <f t="shared" si="14"/>
        <v>6.7666666666666657</v>
      </c>
    </row>
    <row r="88" spans="1:8">
      <c r="A88" s="10"/>
      <c r="B88" s="175"/>
      <c r="C88" s="90">
        <v>4</v>
      </c>
      <c r="D88" s="86">
        <f t="shared" si="14"/>
        <v>5</v>
      </c>
      <c r="E88" s="86">
        <f t="shared" si="14"/>
        <v>5.2749999999999995</v>
      </c>
      <c r="F88" s="86">
        <f t="shared" si="14"/>
        <v>5.625</v>
      </c>
      <c r="G88" s="86">
        <f t="shared" si="14"/>
        <v>5.9750000000000005</v>
      </c>
      <c r="H88" s="86">
        <f t="shared" si="14"/>
        <v>6.35</v>
      </c>
    </row>
    <row r="89" spans="1:8">
      <c r="A89" s="10"/>
      <c r="B89" s="175"/>
      <c r="C89" s="90">
        <v>5</v>
      </c>
      <c r="D89" s="86">
        <f t="shared" si="14"/>
        <v>4.8</v>
      </c>
      <c r="E89" s="86">
        <f t="shared" si="14"/>
        <v>5.0599999999999996</v>
      </c>
      <c r="F89" s="86">
        <f t="shared" si="14"/>
        <v>5.4</v>
      </c>
      <c r="G89" s="86">
        <f t="shared" si="14"/>
        <v>5.74</v>
      </c>
      <c r="H89" s="86">
        <f t="shared" si="14"/>
        <v>6.1</v>
      </c>
    </row>
    <row r="90" spans="1:8">
      <c r="A90" s="10"/>
      <c r="B90" s="175"/>
      <c r="C90" s="90">
        <v>6</v>
      </c>
      <c r="D90" s="86">
        <f t="shared" si="14"/>
        <v>4.666666666666667</v>
      </c>
      <c r="E90" s="86">
        <f t="shared" si="14"/>
        <v>4.9166666666666661</v>
      </c>
      <c r="F90" s="86">
        <f t="shared" si="14"/>
        <v>5.25</v>
      </c>
      <c r="G90" s="86">
        <f t="shared" si="14"/>
        <v>5.583333333333333</v>
      </c>
      <c r="H90" s="86">
        <f t="shared" si="14"/>
        <v>5.9333333333333336</v>
      </c>
    </row>
    <row r="91" spans="1:8">
      <c r="A91" s="10"/>
      <c r="B91" s="175"/>
      <c r="C91" s="90">
        <v>7</v>
      </c>
      <c r="D91" s="86">
        <f t="shared" si="14"/>
        <v>4.5714285714285712</v>
      </c>
      <c r="E91" s="86">
        <f t="shared" si="14"/>
        <v>4.8142857142857141</v>
      </c>
      <c r="F91" s="86">
        <f t="shared" si="14"/>
        <v>5.1428571428571432</v>
      </c>
      <c r="G91" s="86">
        <f t="shared" si="14"/>
        <v>5.4714285714285706</v>
      </c>
      <c r="H91" s="86">
        <f t="shared" si="14"/>
        <v>5.8142857142857149</v>
      </c>
    </row>
    <row r="92" spans="1:8">
      <c r="A92" s="10"/>
      <c r="B92" s="175"/>
      <c r="C92" s="90">
        <v>8</v>
      </c>
      <c r="D92" s="86">
        <f t="shared" si="14"/>
        <v>4.5</v>
      </c>
      <c r="E92" s="86">
        <f t="shared" si="14"/>
        <v>4.7374999999999998</v>
      </c>
      <c r="F92" s="86">
        <f t="shared" si="14"/>
        <v>5.0625</v>
      </c>
      <c r="G92" s="86">
        <f t="shared" si="14"/>
        <v>5.3874999999999993</v>
      </c>
      <c r="H92" s="86">
        <f t="shared" si="14"/>
        <v>5.7250000000000005</v>
      </c>
    </row>
    <row r="93" spans="1:8">
      <c r="A93" s="10"/>
      <c r="B93" s="175"/>
      <c r="C93" s="90">
        <v>9</v>
      </c>
      <c r="D93" s="86">
        <f t="shared" si="14"/>
        <v>4.4444444444444446</v>
      </c>
      <c r="E93" s="86">
        <f t="shared" si="14"/>
        <v>4.677777777777778</v>
      </c>
      <c r="F93" s="86">
        <f t="shared" si="14"/>
        <v>5</v>
      </c>
      <c r="G93" s="86">
        <f t="shared" si="14"/>
        <v>5.3222222222222211</v>
      </c>
      <c r="H93" s="86">
        <f t="shared" si="14"/>
        <v>5.6555555555555559</v>
      </c>
    </row>
    <row r="94" spans="1:8">
      <c r="A94" s="10"/>
      <c r="B94" s="175"/>
      <c r="C94" s="90">
        <v>10</v>
      </c>
      <c r="D94" s="86">
        <f t="shared" si="14"/>
        <v>4.4000000000000004</v>
      </c>
      <c r="E94" s="86">
        <f t="shared" si="14"/>
        <v>4.6300000000000008</v>
      </c>
      <c r="F94" s="86">
        <f t="shared" si="14"/>
        <v>4.95</v>
      </c>
      <c r="G94" s="86">
        <f t="shared" si="14"/>
        <v>5.2699999999999987</v>
      </c>
      <c r="H94" s="86">
        <f t="shared" si="14"/>
        <v>5.6000000000000005</v>
      </c>
    </row>
    <row r="95" spans="1:8">
      <c r="A95" s="10"/>
      <c r="B95" s="175"/>
      <c r="C95" s="90">
        <v>11</v>
      </c>
      <c r="D95" s="86">
        <f t="shared" si="14"/>
        <v>4.3636363636363633</v>
      </c>
      <c r="E95" s="86">
        <f t="shared" si="14"/>
        <v>4.5909090909090917</v>
      </c>
      <c r="F95" s="86">
        <f t="shared" si="14"/>
        <v>4.9090909090909092</v>
      </c>
      <c r="G95" s="86">
        <f t="shared" si="14"/>
        <v>5.2272727272727257</v>
      </c>
      <c r="H95" s="86">
        <f t="shared" si="14"/>
        <v>5.5545454545454556</v>
      </c>
    </row>
    <row r="96" spans="1:8">
      <c r="A96" s="10"/>
      <c r="B96" s="175"/>
      <c r="C96" s="90">
        <v>12</v>
      </c>
      <c r="D96" s="86">
        <f t="shared" si="14"/>
        <v>4.333333333333333</v>
      </c>
      <c r="E96" s="86">
        <f t="shared" si="14"/>
        <v>4.5583333333333345</v>
      </c>
      <c r="F96" s="86">
        <f t="shared" si="14"/>
        <v>4.875</v>
      </c>
      <c r="G96" s="86">
        <f t="shared" si="14"/>
        <v>5.1916666666666655</v>
      </c>
      <c r="H96" s="86">
        <f t="shared" si="14"/>
        <v>5.5166666666666666</v>
      </c>
    </row>
    <row r="97" spans="1:8">
      <c r="A97" s="10"/>
      <c r="B97" s="177"/>
      <c r="C97" s="214" t="s">
        <v>248</v>
      </c>
      <c r="D97" s="217">
        <f>D67/12</f>
        <v>1.25</v>
      </c>
      <c r="E97" s="217">
        <f>E67/12</f>
        <v>1.3333333333333333</v>
      </c>
      <c r="F97" s="217">
        <f>F67/12</f>
        <v>1.4166666666666667</v>
      </c>
      <c r="G97" s="217">
        <f>G67/12</f>
        <v>1.5</v>
      </c>
      <c r="H97" s="217">
        <f>H67/12</f>
        <v>1.5833333333333333</v>
      </c>
    </row>
    <row r="98" spans="1:8">
      <c r="A98" s="10"/>
      <c r="B98" s="10"/>
      <c r="C98" s="10"/>
      <c r="D98" s="10"/>
      <c r="E98" s="10"/>
      <c r="F98" s="10"/>
      <c r="G98" s="10"/>
      <c r="H98" s="10"/>
    </row>
    <row r="99" spans="1:8" collapsed="1">
      <c r="A99" s="10"/>
      <c r="B99" s="194" t="s">
        <v>266</v>
      </c>
      <c r="C99" s="191" t="s">
        <v>263</v>
      </c>
      <c r="D99" s="192">
        <f>SUM(D100:D112)</f>
        <v>8593.2667359307343</v>
      </c>
      <c r="E99" s="192">
        <f t="shared" ref="E99:H99" si="15">SUM(E100:E112)</f>
        <v>11841.500763463207</v>
      </c>
      <c r="F99" s="192">
        <f t="shared" si="15"/>
        <v>13536.460109090909</v>
      </c>
      <c r="G99" s="192">
        <f t="shared" si="15"/>
        <v>14320.534780606062</v>
      </c>
      <c r="H99" s="192">
        <f t="shared" si="15"/>
        <v>15220.762787878788</v>
      </c>
    </row>
    <row r="100" spans="1:8">
      <c r="A100" s="10"/>
      <c r="B100" s="175"/>
      <c r="C100" s="90">
        <v>1</v>
      </c>
      <c r="D100" s="164">
        <f t="shared" ref="D100:H112" si="16">D85*D70</f>
        <v>4757.76</v>
      </c>
      <c r="E100" s="164">
        <f t="shared" si="16"/>
        <v>6571.6560000000009</v>
      </c>
      <c r="F100" s="164">
        <f t="shared" si="16"/>
        <v>7493.4719999999998</v>
      </c>
      <c r="G100" s="164">
        <f t="shared" si="16"/>
        <v>7909.7759999999998</v>
      </c>
      <c r="H100" s="164">
        <f t="shared" si="16"/>
        <v>8409.3407999999999</v>
      </c>
    </row>
    <row r="101" spans="1:8">
      <c r="A101" s="10"/>
      <c r="B101" s="175"/>
      <c r="C101" s="90">
        <v>2</v>
      </c>
      <c r="D101" s="164">
        <f t="shared" si="16"/>
        <v>1699.1999999999998</v>
      </c>
      <c r="E101" s="164">
        <f t="shared" si="16"/>
        <v>2337.8160000000003</v>
      </c>
      <c r="F101" s="164">
        <f t="shared" si="16"/>
        <v>2676.2400000000002</v>
      </c>
      <c r="G101" s="164">
        <f t="shared" si="16"/>
        <v>2834.8320000000003</v>
      </c>
      <c r="H101" s="164">
        <f t="shared" si="16"/>
        <v>3013.248</v>
      </c>
    </row>
    <row r="102" spans="1:8">
      <c r="A102" s="10"/>
      <c r="B102" s="175"/>
      <c r="C102" s="90">
        <v>3</v>
      </c>
      <c r="D102" s="164">
        <f t="shared" si="16"/>
        <v>755.19999999999993</v>
      </c>
      <c r="E102" s="164">
        <f t="shared" si="16"/>
        <v>1036.9840000000002</v>
      </c>
      <c r="F102" s="164">
        <f t="shared" si="16"/>
        <v>1189.44</v>
      </c>
      <c r="G102" s="164">
        <f t="shared" si="16"/>
        <v>1262.1280000000002</v>
      </c>
      <c r="H102" s="164">
        <f t="shared" si="16"/>
        <v>1341.424</v>
      </c>
    </row>
    <row r="103" spans="1:8">
      <c r="A103" s="10"/>
      <c r="B103" s="175"/>
      <c r="C103" s="90">
        <v>4</v>
      </c>
      <c r="D103" s="164">
        <f t="shared" si="16"/>
        <v>354</v>
      </c>
      <c r="E103" s="164">
        <f t="shared" si="16"/>
        <v>485.51100000000008</v>
      </c>
      <c r="F103" s="164">
        <f t="shared" si="16"/>
        <v>557.55000000000007</v>
      </c>
      <c r="G103" s="164">
        <f t="shared" si="16"/>
        <v>592.24200000000008</v>
      </c>
      <c r="H103" s="164">
        <f t="shared" si="16"/>
        <v>629.41200000000003</v>
      </c>
    </row>
    <row r="104" spans="1:8">
      <c r="A104" s="10"/>
      <c r="B104" s="175"/>
      <c r="C104" s="90">
        <v>5</v>
      </c>
      <c r="D104" s="164">
        <f t="shared" si="16"/>
        <v>271.87200000000001</v>
      </c>
      <c r="E104" s="164">
        <f t="shared" si="16"/>
        <v>372.57792000000001</v>
      </c>
      <c r="F104" s="164">
        <f t="shared" si="16"/>
        <v>428.19839999999999</v>
      </c>
      <c r="G104" s="164">
        <f t="shared" si="16"/>
        <v>455.15903999999995</v>
      </c>
      <c r="H104" s="164">
        <f t="shared" si="16"/>
        <v>483.70559999999995</v>
      </c>
    </row>
    <row r="105" spans="1:8">
      <c r="A105" s="10"/>
      <c r="B105" s="175"/>
      <c r="C105" s="90">
        <v>6</v>
      </c>
      <c r="D105" s="164">
        <f t="shared" si="16"/>
        <v>198.24</v>
      </c>
      <c r="E105" s="164">
        <f t="shared" si="16"/>
        <v>271.51799999999997</v>
      </c>
      <c r="F105" s="164">
        <f t="shared" si="16"/>
        <v>312.22799999999995</v>
      </c>
      <c r="G105" s="164">
        <f t="shared" si="16"/>
        <v>332.05199999999996</v>
      </c>
      <c r="H105" s="164">
        <f t="shared" si="16"/>
        <v>352.86719999999997</v>
      </c>
    </row>
    <row r="106" spans="1:8">
      <c r="A106" s="10"/>
      <c r="B106" s="175"/>
      <c r="C106" s="90">
        <v>7</v>
      </c>
      <c r="D106" s="164">
        <f t="shared" si="16"/>
        <v>129.46285714285713</v>
      </c>
      <c r="E106" s="164">
        <f t="shared" si="16"/>
        <v>177.24274285714287</v>
      </c>
      <c r="F106" s="164">
        <f t="shared" si="16"/>
        <v>203.904</v>
      </c>
      <c r="G106" s="164">
        <f t="shared" si="16"/>
        <v>216.93119999999996</v>
      </c>
      <c r="H106" s="164">
        <f t="shared" si="16"/>
        <v>230.5248</v>
      </c>
    </row>
    <row r="107" spans="1:8">
      <c r="A107" s="10"/>
      <c r="B107" s="175"/>
      <c r="C107" s="90">
        <v>8</v>
      </c>
      <c r="D107" s="164">
        <f t="shared" si="16"/>
        <v>63.72</v>
      </c>
      <c r="E107" s="164">
        <f t="shared" si="16"/>
        <v>87.207900000000009</v>
      </c>
      <c r="F107" s="164">
        <f t="shared" si="16"/>
        <v>100.35899999999999</v>
      </c>
      <c r="G107" s="164">
        <f t="shared" si="16"/>
        <v>106.80179999999997</v>
      </c>
      <c r="H107" s="164">
        <f t="shared" si="16"/>
        <v>113.4924</v>
      </c>
    </row>
    <row r="108" spans="1:8">
      <c r="A108" s="10"/>
      <c r="B108" s="175"/>
      <c r="C108" s="90">
        <v>9</v>
      </c>
      <c r="D108" s="164">
        <f t="shared" si="16"/>
        <v>62.933333333333337</v>
      </c>
      <c r="E108" s="164">
        <f t="shared" si="16"/>
        <v>86.108533333333341</v>
      </c>
      <c r="F108" s="164">
        <f t="shared" si="16"/>
        <v>99.11999999999999</v>
      </c>
      <c r="G108" s="164">
        <f t="shared" si="16"/>
        <v>105.50773333333331</v>
      </c>
      <c r="H108" s="164">
        <f t="shared" si="16"/>
        <v>112.11573333333332</v>
      </c>
    </row>
    <row r="109" spans="1:8">
      <c r="A109" s="10"/>
      <c r="B109" s="175"/>
      <c r="C109" s="90">
        <v>10</v>
      </c>
      <c r="D109" s="164">
        <f t="shared" si="16"/>
        <v>62.304000000000009</v>
      </c>
      <c r="E109" s="164">
        <f t="shared" si="16"/>
        <v>85.229040000000026</v>
      </c>
      <c r="F109" s="164">
        <f t="shared" si="16"/>
        <v>98.128799999999998</v>
      </c>
      <c r="G109" s="164">
        <f t="shared" si="16"/>
        <v>104.47247999999996</v>
      </c>
      <c r="H109" s="164">
        <f t="shared" si="16"/>
        <v>111.01439999999999</v>
      </c>
    </row>
    <row r="110" spans="1:8">
      <c r="A110" s="10"/>
      <c r="B110" s="175"/>
      <c r="C110" s="90">
        <v>11</v>
      </c>
      <c r="D110" s="164">
        <f t="shared" si="16"/>
        <v>30.894545454545451</v>
      </c>
      <c r="E110" s="164">
        <f t="shared" si="16"/>
        <v>42.25472727272728</v>
      </c>
      <c r="F110" s="164">
        <f t="shared" si="16"/>
        <v>48.658909090909084</v>
      </c>
      <c r="G110" s="164">
        <f t="shared" si="16"/>
        <v>51.812727272727251</v>
      </c>
      <c r="H110" s="164">
        <f t="shared" si="16"/>
        <v>55.056654545454549</v>
      </c>
    </row>
    <row r="111" spans="1:8">
      <c r="A111" s="10"/>
      <c r="B111" s="175"/>
      <c r="C111" s="90">
        <v>12</v>
      </c>
      <c r="D111" s="164">
        <f t="shared" si="16"/>
        <v>30.68</v>
      </c>
      <c r="E111" s="164">
        <f t="shared" si="16"/>
        <v>41.954900000000016</v>
      </c>
      <c r="F111" s="164">
        <f t="shared" si="16"/>
        <v>48.320999999999998</v>
      </c>
      <c r="G111" s="164">
        <f t="shared" si="16"/>
        <v>51.459799999999987</v>
      </c>
      <c r="H111" s="164">
        <f t="shared" si="16"/>
        <v>54.681199999999997</v>
      </c>
    </row>
    <row r="112" spans="1:8">
      <c r="A112" s="10"/>
      <c r="B112" s="177"/>
      <c r="C112" s="214" t="s">
        <v>248</v>
      </c>
      <c r="D112" s="216">
        <f t="shared" si="16"/>
        <v>177</v>
      </c>
      <c r="E112" s="216">
        <f t="shared" si="16"/>
        <v>245.44000000000005</v>
      </c>
      <c r="F112" s="216">
        <f t="shared" si="16"/>
        <v>280.84000000000003</v>
      </c>
      <c r="G112" s="216">
        <f t="shared" si="16"/>
        <v>297.36</v>
      </c>
      <c r="H112" s="216">
        <f t="shared" si="16"/>
        <v>313.88</v>
      </c>
    </row>
    <row r="113" spans="1:8">
      <c r="A113" s="10"/>
      <c r="B113" s="10"/>
      <c r="C113" s="10"/>
      <c r="D113" s="10"/>
      <c r="E113" s="10"/>
      <c r="F113" s="10"/>
      <c r="G113" s="10"/>
      <c r="H113" s="10"/>
    </row>
  </sheetData>
  <mergeCells count="2">
    <mergeCell ref="B7:B8"/>
    <mergeCell ref="B9:B11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N22"/>
  <sheetViews>
    <sheetView showGridLines="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77734375" defaultRowHeight="14.4"/>
  <cols>
    <col min="1" max="1" width="49.77734375" style="5" bestFit="1" customWidth="1"/>
    <col min="2" max="61" width="16.109375" style="5" customWidth="1"/>
    <col min="62" max="62" width="8.77734375" style="5"/>
    <col min="63" max="63" width="11.44140625" style="5" bestFit="1" customWidth="1"/>
    <col min="64" max="79" width="8.77734375" style="5"/>
    <col min="80" max="80" width="11.44140625" style="5" bestFit="1" customWidth="1"/>
    <col min="81" max="16384" width="8.77734375" style="5"/>
  </cols>
  <sheetData>
    <row r="1" spans="1:92">
      <c r="A1" s="62" t="s">
        <v>53</v>
      </c>
      <c r="CH1" s="10"/>
    </row>
    <row r="2" spans="1:92">
      <c r="A2" s="32" t="str">
        <f>CONCATENATE(Company, ": ",start, " -  ",end)</f>
        <v>Estacionamento Vertical: Mês 1 -  Mês 60</v>
      </c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1:92" ht="15" thickBot="1"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</row>
    <row r="4" spans="1:92" ht="15" thickTop="1">
      <c r="A4" s="119" t="s">
        <v>276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0">
        <v>6</v>
      </c>
      <c r="H4" s="120">
        <v>7</v>
      </c>
      <c r="I4" s="120">
        <v>8</v>
      </c>
      <c r="J4" s="120">
        <v>9</v>
      </c>
      <c r="K4" s="120">
        <v>10</v>
      </c>
      <c r="L4" s="120">
        <v>11</v>
      </c>
      <c r="M4" s="120">
        <v>12</v>
      </c>
      <c r="N4" s="120">
        <v>13</v>
      </c>
      <c r="O4" s="120">
        <v>14</v>
      </c>
      <c r="P4" s="120">
        <v>15</v>
      </c>
      <c r="Q4" s="120">
        <v>16</v>
      </c>
      <c r="R4" s="120">
        <v>17</v>
      </c>
      <c r="S4" s="120">
        <v>18</v>
      </c>
      <c r="T4" s="120">
        <v>19</v>
      </c>
      <c r="U4" s="120">
        <v>20</v>
      </c>
      <c r="V4" s="120">
        <v>21</v>
      </c>
      <c r="W4" s="120">
        <v>22</v>
      </c>
      <c r="X4" s="120">
        <v>23</v>
      </c>
      <c r="Y4" s="120">
        <v>24</v>
      </c>
      <c r="Z4" s="120">
        <v>25</v>
      </c>
      <c r="AA4" s="120">
        <v>26</v>
      </c>
      <c r="AB4" s="120">
        <v>27</v>
      </c>
      <c r="AC4" s="120">
        <v>28</v>
      </c>
      <c r="AD4" s="120">
        <v>29</v>
      </c>
      <c r="AE4" s="120">
        <v>30</v>
      </c>
      <c r="AF4" s="120">
        <v>31</v>
      </c>
      <c r="AG4" s="120">
        <v>32</v>
      </c>
      <c r="AH4" s="120">
        <v>33</v>
      </c>
      <c r="AI4" s="120">
        <v>34</v>
      </c>
      <c r="AJ4" s="120">
        <v>35</v>
      </c>
      <c r="AK4" s="120">
        <v>36</v>
      </c>
      <c r="AL4" s="120">
        <v>37</v>
      </c>
      <c r="AM4" s="120">
        <v>38</v>
      </c>
      <c r="AN4" s="120">
        <v>39</v>
      </c>
      <c r="AO4" s="120">
        <v>40</v>
      </c>
      <c r="AP4" s="120">
        <v>41</v>
      </c>
      <c r="AQ4" s="120">
        <v>42</v>
      </c>
      <c r="AR4" s="120">
        <v>43</v>
      </c>
      <c r="AS4" s="120">
        <v>44</v>
      </c>
      <c r="AT4" s="120">
        <v>45</v>
      </c>
      <c r="AU4" s="120">
        <v>46</v>
      </c>
      <c r="AV4" s="120">
        <v>47</v>
      </c>
      <c r="AW4" s="120">
        <v>48</v>
      </c>
      <c r="AX4" s="120">
        <v>49</v>
      </c>
      <c r="AY4" s="120">
        <v>50</v>
      </c>
      <c r="AZ4" s="120">
        <v>51</v>
      </c>
      <c r="BA4" s="120">
        <v>52</v>
      </c>
      <c r="BB4" s="120">
        <v>53</v>
      </c>
      <c r="BC4" s="120">
        <v>54</v>
      </c>
      <c r="BD4" s="120">
        <v>55</v>
      </c>
      <c r="BE4" s="120">
        <v>56</v>
      </c>
      <c r="BF4" s="120">
        <v>57</v>
      </c>
      <c r="BG4" s="120">
        <v>58</v>
      </c>
      <c r="BH4" s="120">
        <v>59</v>
      </c>
      <c r="BI4" s="120">
        <v>60</v>
      </c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6"/>
      <c r="CJ4" s="6"/>
      <c r="CK4" s="6"/>
      <c r="CL4" s="6"/>
      <c r="CM4" s="6"/>
      <c r="CN4" s="6"/>
    </row>
    <row r="5" spans="1:92">
      <c r="A5" s="53" t="s">
        <v>270</v>
      </c>
      <c r="B5" s="1">
        <v>100000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6"/>
      <c r="CJ5" s="6"/>
      <c r="CK5" s="6"/>
      <c r="CL5" s="6"/>
      <c r="CM5" s="6"/>
      <c r="CN5" s="6"/>
    </row>
    <row r="6" spans="1:92">
      <c r="A6" s="53" t="s">
        <v>271</v>
      </c>
      <c r="B6" s="1">
        <v>10000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6"/>
      <c r="CJ6" s="6"/>
      <c r="CK6" s="6"/>
      <c r="CL6" s="6"/>
      <c r="CM6" s="6"/>
      <c r="CN6" s="6"/>
    </row>
    <row r="7" spans="1:92">
      <c r="A7" s="53" t="s">
        <v>272</v>
      </c>
      <c r="B7" s="1">
        <v>944000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6"/>
      <c r="CJ7" s="6"/>
      <c r="CK7" s="6"/>
      <c r="CL7" s="6"/>
      <c r="CM7" s="6"/>
      <c r="CN7" s="6"/>
    </row>
    <row r="8" spans="1:92">
      <c r="A8" s="53" t="s">
        <v>273</v>
      </c>
      <c r="B8" s="1">
        <v>2832000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6"/>
      <c r="CJ8" s="6"/>
      <c r="CK8" s="6"/>
      <c r="CL8" s="6"/>
      <c r="CM8" s="6"/>
      <c r="CN8" s="6"/>
    </row>
    <row r="9" spans="1:92">
      <c r="A9" s="53" t="s">
        <v>274</v>
      </c>
      <c r="B9" s="1">
        <v>60000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88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6"/>
      <c r="CJ9" s="6"/>
      <c r="CK9" s="6"/>
      <c r="CL9" s="6"/>
      <c r="CM9" s="6"/>
      <c r="CN9" s="6"/>
    </row>
    <row r="10" spans="1:92">
      <c r="A10" s="53" t="s">
        <v>275</v>
      </c>
      <c r="B10" s="1">
        <v>50000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88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6"/>
      <c r="CJ10" s="6"/>
      <c r="CK10" s="6"/>
      <c r="CL10" s="6"/>
      <c r="CM10" s="6"/>
      <c r="CN10" s="6"/>
    </row>
    <row r="11" spans="1:92" ht="15" thickBot="1">
      <c r="A11" s="5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6"/>
      <c r="CJ11" s="6"/>
      <c r="CK11" s="6"/>
      <c r="CL11" s="6"/>
      <c r="CM11" s="6"/>
      <c r="CN11" s="6"/>
    </row>
    <row r="12" spans="1:92" ht="15" thickBot="1">
      <c r="A12" s="121" t="s">
        <v>2</v>
      </c>
      <c r="B12" s="122">
        <f t="shared" ref="B12:AG12" si="0">SUM(B5:B11)</f>
        <v>3996000</v>
      </c>
      <c r="C12" s="122">
        <f t="shared" si="0"/>
        <v>0</v>
      </c>
      <c r="D12" s="122">
        <f t="shared" si="0"/>
        <v>0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 t="shared" si="0"/>
        <v>0</v>
      </c>
      <c r="J12" s="122">
        <f t="shared" si="0"/>
        <v>0</v>
      </c>
      <c r="K12" s="122">
        <f t="shared" si="0"/>
        <v>0</v>
      </c>
      <c r="L12" s="122">
        <f t="shared" si="0"/>
        <v>0</v>
      </c>
      <c r="M12" s="122">
        <f t="shared" si="0"/>
        <v>0</v>
      </c>
      <c r="N12" s="122">
        <f t="shared" si="0"/>
        <v>0</v>
      </c>
      <c r="O12" s="122">
        <f t="shared" si="0"/>
        <v>0</v>
      </c>
      <c r="P12" s="122">
        <f t="shared" si="0"/>
        <v>0</v>
      </c>
      <c r="Q12" s="122">
        <f t="shared" si="0"/>
        <v>0</v>
      </c>
      <c r="R12" s="122">
        <f t="shared" si="0"/>
        <v>0</v>
      </c>
      <c r="S12" s="122">
        <f t="shared" si="0"/>
        <v>0</v>
      </c>
      <c r="T12" s="122">
        <f t="shared" si="0"/>
        <v>0</v>
      </c>
      <c r="U12" s="122">
        <f t="shared" si="0"/>
        <v>0</v>
      </c>
      <c r="V12" s="122">
        <f t="shared" si="0"/>
        <v>0</v>
      </c>
      <c r="W12" s="122">
        <f t="shared" si="0"/>
        <v>0</v>
      </c>
      <c r="X12" s="122">
        <f t="shared" si="0"/>
        <v>0</v>
      </c>
      <c r="Y12" s="122">
        <f t="shared" si="0"/>
        <v>0</v>
      </c>
      <c r="Z12" s="122">
        <f t="shared" si="0"/>
        <v>0</v>
      </c>
      <c r="AA12" s="122">
        <f t="shared" si="0"/>
        <v>0</v>
      </c>
      <c r="AB12" s="122">
        <f t="shared" si="0"/>
        <v>0</v>
      </c>
      <c r="AC12" s="122">
        <f t="shared" si="0"/>
        <v>0</v>
      </c>
      <c r="AD12" s="122">
        <f t="shared" si="0"/>
        <v>0</v>
      </c>
      <c r="AE12" s="122">
        <f t="shared" si="0"/>
        <v>0</v>
      </c>
      <c r="AF12" s="122">
        <f t="shared" si="0"/>
        <v>0</v>
      </c>
      <c r="AG12" s="122">
        <f t="shared" si="0"/>
        <v>0</v>
      </c>
      <c r="AH12" s="122">
        <f t="shared" ref="AH12:BI12" si="1">SUM(AH5:AH11)</f>
        <v>0</v>
      </c>
      <c r="AI12" s="122">
        <f t="shared" si="1"/>
        <v>0</v>
      </c>
      <c r="AJ12" s="122">
        <f t="shared" si="1"/>
        <v>0</v>
      </c>
      <c r="AK12" s="122">
        <f t="shared" si="1"/>
        <v>0</v>
      </c>
      <c r="AL12" s="122">
        <f t="shared" si="1"/>
        <v>0</v>
      </c>
      <c r="AM12" s="122">
        <f t="shared" si="1"/>
        <v>0</v>
      </c>
      <c r="AN12" s="122">
        <f t="shared" si="1"/>
        <v>0</v>
      </c>
      <c r="AO12" s="122">
        <f t="shared" si="1"/>
        <v>0</v>
      </c>
      <c r="AP12" s="122">
        <f t="shared" si="1"/>
        <v>0</v>
      </c>
      <c r="AQ12" s="122">
        <f t="shared" si="1"/>
        <v>0</v>
      </c>
      <c r="AR12" s="122">
        <f t="shared" si="1"/>
        <v>0</v>
      </c>
      <c r="AS12" s="122">
        <f t="shared" si="1"/>
        <v>0</v>
      </c>
      <c r="AT12" s="122">
        <f t="shared" si="1"/>
        <v>0</v>
      </c>
      <c r="AU12" s="122">
        <f t="shared" si="1"/>
        <v>0</v>
      </c>
      <c r="AV12" s="122">
        <f t="shared" si="1"/>
        <v>0</v>
      </c>
      <c r="AW12" s="122">
        <f t="shared" si="1"/>
        <v>0</v>
      </c>
      <c r="AX12" s="122">
        <f t="shared" si="1"/>
        <v>0</v>
      </c>
      <c r="AY12" s="122">
        <f t="shared" si="1"/>
        <v>0</v>
      </c>
      <c r="AZ12" s="122">
        <f t="shared" si="1"/>
        <v>0</v>
      </c>
      <c r="BA12" s="122">
        <f t="shared" si="1"/>
        <v>0</v>
      </c>
      <c r="BB12" s="122">
        <f t="shared" si="1"/>
        <v>0</v>
      </c>
      <c r="BC12" s="122">
        <f t="shared" si="1"/>
        <v>0</v>
      </c>
      <c r="BD12" s="122">
        <f t="shared" si="1"/>
        <v>0</v>
      </c>
      <c r="BE12" s="122">
        <f t="shared" si="1"/>
        <v>0</v>
      </c>
      <c r="BF12" s="122">
        <f t="shared" si="1"/>
        <v>0</v>
      </c>
      <c r="BG12" s="122">
        <f t="shared" si="1"/>
        <v>0</v>
      </c>
      <c r="BH12" s="122">
        <f t="shared" si="1"/>
        <v>0</v>
      </c>
      <c r="BI12" s="122">
        <f t="shared" si="1"/>
        <v>0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6"/>
      <c r="CJ12" s="6"/>
      <c r="CK12" s="6"/>
      <c r="CL12" s="6"/>
      <c r="CM12" s="6"/>
      <c r="CN12" s="6"/>
    </row>
    <row r="13" spans="1:92" ht="15.6" thickTop="1" thickBot="1">
      <c r="A13" s="89"/>
      <c r="B13" s="89"/>
      <c r="C13" s="89"/>
      <c r="D13" s="89"/>
      <c r="E13" s="89"/>
      <c r="F13" s="89"/>
      <c r="CH13" s="6"/>
    </row>
    <row r="14" spans="1:92" ht="15" thickTop="1">
      <c r="A14" s="119" t="s">
        <v>276</v>
      </c>
      <c r="B14" s="123" t="s">
        <v>30</v>
      </c>
      <c r="C14" s="123" t="s">
        <v>31</v>
      </c>
      <c r="D14" s="123" t="s">
        <v>32</v>
      </c>
      <c r="E14" s="123" t="s">
        <v>33</v>
      </c>
      <c r="F14" s="123" t="s">
        <v>34</v>
      </c>
    </row>
    <row r="15" spans="1:92">
      <c r="A15" s="90" t="str">
        <f t="shared" ref="A15:A20" si="2">A5</f>
        <v>Montagem</v>
      </c>
      <c r="B15" s="91">
        <f t="shared" ref="B15:B21" si="3">SUM(B5:M5)</f>
        <v>100000</v>
      </c>
      <c r="C15" s="91">
        <f t="shared" ref="C15:C21" si="4">SUM(N5:Y5)</f>
        <v>0</v>
      </c>
      <c r="D15" s="91">
        <f t="shared" ref="D15:D21" si="5">SUM(Z5:AK5)</f>
        <v>0</v>
      </c>
      <c r="E15" s="91">
        <f t="shared" ref="E15:E21" si="6">SUM(AL5:AW5)</f>
        <v>0</v>
      </c>
      <c r="F15" s="91">
        <f t="shared" ref="F15:F21" si="7">SUM(AX5:BI5)</f>
        <v>0</v>
      </c>
    </row>
    <row r="16" spans="1:92">
      <c r="A16" s="90" t="str">
        <f t="shared" si="2"/>
        <v>Website</v>
      </c>
      <c r="B16" s="91">
        <f t="shared" si="3"/>
        <v>10000</v>
      </c>
      <c r="C16" s="91">
        <f t="shared" si="4"/>
        <v>0</v>
      </c>
      <c r="D16" s="91">
        <f t="shared" si="5"/>
        <v>0</v>
      </c>
      <c r="E16" s="91">
        <f t="shared" si="6"/>
        <v>0</v>
      </c>
      <c r="F16" s="91">
        <f t="shared" si="7"/>
        <v>0</v>
      </c>
    </row>
    <row r="17" spans="1:10">
      <c r="A17" s="90" t="str">
        <f t="shared" si="2"/>
        <v>Containers (R$4000 cada)</v>
      </c>
      <c r="B17" s="91">
        <f t="shared" si="3"/>
        <v>944000</v>
      </c>
      <c r="C17" s="91">
        <f t="shared" si="4"/>
        <v>0</v>
      </c>
      <c r="D17" s="91">
        <f t="shared" si="5"/>
        <v>0</v>
      </c>
      <c r="E17" s="91">
        <f t="shared" si="6"/>
        <v>0</v>
      </c>
      <c r="F17" s="91">
        <f t="shared" si="7"/>
        <v>0</v>
      </c>
    </row>
    <row r="18" spans="1:10">
      <c r="A18" s="90" t="str">
        <f t="shared" si="2"/>
        <v>Sistema automatizado da Skyline (3000 euros/ vaga - euro 3,2, custo de impostação e frete 25%)</v>
      </c>
      <c r="B18" s="91">
        <f t="shared" si="3"/>
        <v>2832000</v>
      </c>
      <c r="C18" s="91">
        <f t="shared" si="4"/>
        <v>0</v>
      </c>
      <c r="D18" s="91">
        <f t="shared" si="5"/>
        <v>0</v>
      </c>
      <c r="E18" s="91">
        <f t="shared" si="6"/>
        <v>0</v>
      </c>
      <c r="F18" s="91">
        <f t="shared" si="7"/>
        <v>0</v>
      </c>
    </row>
    <row r="19" spans="1:10">
      <c r="A19" s="90" t="str">
        <f t="shared" si="2"/>
        <v>Gerador e instalação</v>
      </c>
      <c r="B19" s="91">
        <f t="shared" si="3"/>
        <v>60000</v>
      </c>
      <c r="C19" s="91">
        <f t="shared" si="4"/>
        <v>0</v>
      </c>
      <c r="D19" s="91">
        <f t="shared" si="5"/>
        <v>0</v>
      </c>
      <c r="E19" s="91">
        <f t="shared" si="6"/>
        <v>0</v>
      </c>
      <c r="F19" s="91">
        <f t="shared" si="7"/>
        <v>0</v>
      </c>
    </row>
    <row r="20" spans="1:10">
      <c r="A20" s="90" t="str">
        <f t="shared" si="2"/>
        <v>Diversos</v>
      </c>
      <c r="B20" s="91">
        <f t="shared" si="3"/>
        <v>50000</v>
      </c>
      <c r="C20" s="91">
        <f t="shared" si="4"/>
        <v>0</v>
      </c>
      <c r="D20" s="91">
        <f t="shared" si="5"/>
        <v>0</v>
      </c>
      <c r="E20" s="91">
        <f t="shared" si="6"/>
        <v>0</v>
      </c>
      <c r="F20" s="91">
        <f t="shared" si="7"/>
        <v>0</v>
      </c>
    </row>
    <row r="21" spans="1:10">
      <c r="A21" s="90">
        <f t="shared" ref="A21" si="8">A11</f>
        <v>0</v>
      </c>
      <c r="B21" s="91">
        <f t="shared" si="3"/>
        <v>0</v>
      </c>
      <c r="C21" s="91">
        <f t="shared" si="4"/>
        <v>0</v>
      </c>
      <c r="D21" s="91">
        <f t="shared" si="5"/>
        <v>0</v>
      </c>
      <c r="E21" s="91">
        <f t="shared" si="6"/>
        <v>0</v>
      </c>
      <c r="F21" s="91">
        <f t="shared" si="7"/>
        <v>0</v>
      </c>
      <c r="J21" s="92"/>
    </row>
    <row r="22" spans="1:10" ht="15" thickBot="1">
      <c r="A22" s="124" t="s">
        <v>2</v>
      </c>
      <c r="B22" s="125">
        <f>SUM(B15:B21)</f>
        <v>3996000</v>
      </c>
      <c r="C22" s="125">
        <f>SUM(C15:C21)</f>
        <v>0</v>
      </c>
      <c r="D22" s="125">
        <f>SUM(D15:D21)</f>
        <v>0</v>
      </c>
      <c r="E22" s="125">
        <f>SUM(E15:E21)</f>
        <v>0</v>
      </c>
      <c r="F22" s="125">
        <f>SUM(F15:F21)</f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L37"/>
  <sheetViews>
    <sheetView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13.44140625" defaultRowHeight="14.4"/>
  <cols>
    <col min="1" max="1" width="56.109375" style="5" customWidth="1"/>
    <col min="2" max="6" width="14.77734375" style="5" customWidth="1"/>
    <col min="7" max="16384" width="13.44140625" style="5"/>
  </cols>
  <sheetData>
    <row r="1" spans="1:90">
      <c r="A1" s="62" t="s">
        <v>54</v>
      </c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90">
      <c r="A2" s="32" t="str">
        <f>CONCATENATE(Company, ": ",start, " -  ",end)</f>
        <v>Estacionamento Vertical: Mês 1 -  Mês 60</v>
      </c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90" ht="15" thickBot="1"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90" ht="15" thickTop="1">
      <c r="A4" s="119" t="s">
        <v>16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0">
        <v>6</v>
      </c>
      <c r="H4" s="120">
        <v>7</v>
      </c>
      <c r="I4" s="120">
        <v>8</v>
      </c>
      <c r="J4" s="120">
        <v>9</v>
      </c>
      <c r="K4" s="120">
        <v>10</v>
      </c>
      <c r="L4" s="120">
        <v>11</v>
      </c>
      <c r="M4" s="120">
        <v>12</v>
      </c>
      <c r="N4" s="120">
        <v>13</v>
      </c>
      <c r="O4" s="120">
        <v>14</v>
      </c>
      <c r="P4" s="120">
        <v>15</v>
      </c>
      <c r="Q4" s="120">
        <v>16</v>
      </c>
      <c r="R4" s="120">
        <v>17</v>
      </c>
      <c r="S4" s="120">
        <v>18</v>
      </c>
      <c r="T4" s="120">
        <v>19</v>
      </c>
      <c r="U4" s="120">
        <v>20</v>
      </c>
      <c r="V4" s="120">
        <v>21</v>
      </c>
      <c r="W4" s="120">
        <v>22</v>
      </c>
      <c r="X4" s="120">
        <v>23</v>
      </c>
      <c r="Y4" s="120">
        <v>24</v>
      </c>
      <c r="Z4" s="120">
        <v>25</v>
      </c>
      <c r="AA4" s="120">
        <v>26</v>
      </c>
      <c r="AB4" s="120">
        <v>27</v>
      </c>
      <c r="AC4" s="120">
        <v>28</v>
      </c>
      <c r="AD4" s="120">
        <v>29</v>
      </c>
      <c r="AE4" s="120">
        <v>30</v>
      </c>
      <c r="AF4" s="120">
        <v>31</v>
      </c>
      <c r="AG4" s="120">
        <v>32</v>
      </c>
      <c r="AH4" s="120">
        <v>33</v>
      </c>
      <c r="AI4" s="120">
        <v>34</v>
      </c>
      <c r="AJ4" s="120">
        <v>35</v>
      </c>
      <c r="AK4" s="120">
        <v>36</v>
      </c>
      <c r="AL4" s="120">
        <v>37</v>
      </c>
      <c r="AM4" s="120">
        <v>38</v>
      </c>
      <c r="AN4" s="120">
        <v>39</v>
      </c>
      <c r="AO4" s="120">
        <v>40</v>
      </c>
      <c r="AP4" s="120">
        <v>41</v>
      </c>
      <c r="AQ4" s="120">
        <v>42</v>
      </c>
      <c r="AR4" s="120">
        <v>43</v>
      </c>
      <c r="AS4" s="120">
        <v>44</v>
      </c>
      <c r="AT4" s="120">
        <v>45</v>
      </c>
      <c r="AU4" s="120">
        <v>46</v>
      </c>
      <c r="AV4" s="120">
        <v>47</v>
      </c>
      <c r="AW4" s="120">
        <v>48</v>
      </c>
      <c r="AX4" s="120">
        <v>49</v>
      </c>
      <c r="AY4" s="120">
        <v>50</v>
      </c>
      <c r="AZ4" s="120">
        <v>51</v>
      </c>
      <c r="BA4" s="120">
        <v>52</v>
      </c>
      <c r="BB4" s="120">
        <v>53</v>
      </c>
      <c r="BC4" s="120">
        <v>54</v>
      </c>
      <c r="BD4" s="120">
        <v>55</v>
      </c>
      <c r="BE4" s="120">
        <v>56</v>
      </c>
      <c r="BF4" s="120">
        <v>57</v>
      </c>
      <c r="BG4" s="120">
        <v>58</v>
      </c>
      <c r="BH4" s="120">
        <v>59</v>
      </c>
      <c r="BI4" s="126">
        <v>60</v>
      </c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6"/>
    </row>
    <row r="5" spans="1:90">
      <c r="A5" s="83" t="s">
        <v>51</v>
      </c>
      <c r="B5" s="1">
        <v>35000</v>
      </c>
      <c r="C5" s="1">
        <v>35000</v>
      </c>
      <c r="D5" s="1">
        <v>35000</v>
      </c>
      <c r="E5" s="1">
        <v>35000</v>
      </c>
      <c r="F5" s="1">
        <v>35000</v>
      </c>
      <c r="G5" s="1">
        <v>35000</v>
      </c>
      <c r="H5" s="1">
        <v>35000</v>
      </c>
      <c r="I5" s="1">
        <v>35000</v>
      </c>
      <c r="J5" s="1">
        <v>35000</v>
      </c>
      <c r="K5" s="1">
        <v>35000</v>
      </c>
      <c r="L5" s="1">
        <v>35000</v>
      </c>
      <c r="M5" s="1">
        <v>35000</v>
      </c>
      <c r="N5" s="1">
        <f>M5*(1+Premissas!$C$27)</f>
        <v>37100</v>
      </c>
      <c r="O5" s="1">
        <f>N5</f>
        <v>37100</v>
      </c>
      <c r="P5" s="1">
        <f t="shared" ref="P5:Y5" si="0">O5</f>
        <v>37100</v>
      </c>
      <c r="Q5" s="1">
        <f t="shared" si="0"/>
        <v>37100</v>
      </c>
      <c r="R5" s="1">
        <f t="shared" si="0"/>
        <v>37100</v>
      </c>
      <c r="S5" s="1">
        <f t="shared" si="0"/>
        <v>37100</v>
      </c>
      <c r="T5" s="1">
        <f t="shared" si="0"/>
        <v>37100</v>
      </c>
      <c r="U5" s="1">
        <f t="shared" si="0"/>
        <v>37100</v>
      </c>
      <c r="V5" s="1">
        <f t="shared" si="0"/>
        <v>37100</v>
      </c>
      <c r="W5" s="1">
        <f t="shared" si="0"/>
        <v>37100</v>
      </c>
      <c r="X5" s="1">
        <f t="shared" si="0"/>
        <v>37100</v>
      </c>
      <c r="Y5" s="1">
        <f t="shared" si="0"/>
        <v>37100</v>
      </c>
      <c r="Z5" s="1">
        <f>Y5*(1+Premissas!$C$27)</f>
        <v>39326</v>
      </c>
      <c r="AA5" s="1">
        <v>39326</v>
      </c>
      <c r="AB5" s="1">
        <v>39326</v>
      </c>
      <c r="AC5" s="1">
        <v>39326</v>
      </c>
      <c r="AD5" s="1">
        <v>39326</v>
      </c>
      <c r="AE5" s="1">
        <v>39326</v>
      </c>
      <c r="AF5" s="1">
        <v>39326</v>
      </c>
      <c r="AG5" s="1">
        <v>39326</v>
      </c>
      <c r="AH5" s="1">
        <v>39326</v>
      </c>
      <c r="AI5" s="1">
        <v>39326</v>
      </c>
      <c r="AJ5" s="1">
        <v>39326</v>
      </c>
      <c r="AK5" s="1">
        <v>39326</v>
      </c>
      <c r="AL5" s="1">
        <f>AK5*(1+Premissas!$C$27)</f>
        <v>41685.560000000005</v>
      </c>
      <c r="AM5" s="1">
        <f>AL5</f>
        <v>41685.560000000005</v>
      </c>
      <c r="AN5" s="1">
        <f t="shared" ref="AN5:AW5" si="1">AM5</f>
        <v>41685.560000000005</v>
      </c>
      <c r="AO5" s="1">
        <f t="shared" si="1"/>
        <v>41685.560000000005</v>
      </c>
      <c r="AP5" s="1">
        <f t="shared" si="1"/>
        <v>41685.560000000005</v>
      </c>
      <c r="AQ5" s="1">
        <f t="shared" si="1"/>
        <v>41685.560000000005</v>
      </c>
      <c r="AR5" s="1">
        <f t="shared" si="1"/>
        <v>41685.560000000005</v>
      </c>
      <c r="AS5" s="1">
        <f t="shared" si="1"/>
        <v>41685.560000000005</v>
      </c>
      <c r="AT5" s="1">
        <f t="shared" si="1"/>
        <v>41685.560000000005</v>
      </c>
      <c r="AU5" s="1">
        <f t="shared" si="1"/>
        <v>41685.560000000005</v>
      </c>
      <c r="AV5" s="1">
        <f t="shared" si="1"/>
        <v>41685.560000000005</v>
      </c>
      <c r="AW5" s="1">
        <f t="shared" si="1"/>
        <v>41685.560000000005</v>
      </c>
      <c r="AX5" s="1">
        <f>AW5*(1+Premissas!$C$27)</f>
        <v>44186.693600000006</v>
      </c>
      <c r="AY5" s="1">
        <f>AX5</f>
        <v>44186.693600000006</v>
      </c>
      <c r="AZ5" s="1">
        <f t="shared" ref="AZ5:BI5" si="2">AY5</f>
        <v>44186.693600000006</v>
      </c>
      <c r="BA5" s="1">
        <f t="shared" si="2"/>
        <v>44186.693600000006</v>
      </c>
      <c r="BB5" s="1">
        <f t="shared" si="2"/>
        <v>44186.693600000006</v>
      </c>
      <c r="BC5" s="1">
        <f t="shared" si="2"/>
        <v>44186.693600000006</v>
      </c>
      <c r="BD5" s="1">
        <f t="shared" si="2"/>
        <v>44186.693600000006</v>
      </c>
      <c r="BE5" s="1">
        <f t="shared" si="2"/>
        <v>44186.693600000006</v>
      </c>
      <c r="BF5" s="1">
        <f t="shared" si="2"/>
        <v>44186.693600000006</v>
      </c>
      <c r="BG5" s="1">
        <f t="shared" si="2"/>
        <v>44186.693600000006</v>
      </c>
      <c r="BH5" s="1">
        <f t="shared" si="2"/>
        <v>44186.693600000006</v>
      </c>
      <c r="BI5" s="1">
        <f t="shared" si="2"/>
        <v>44186.693600000006</v>
      </c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6"/>
    </row>
    <row r="6" spans="1:90">
      <c r="A6" s="83" t="s">
        <v>278</v>
      </c>
      <c r="B6" s="1">
        <v>3717</v>
      </c>
      <c r="C6" s="1">
        <v>3717</v>
      </c>
      <c r="D6" s="1">
        <v>3717</v>
      </c>
      <c r="E6" s="1">
        <v>3717</v>
      </c>
      <c r="F6" s="1">
        <v>3717</v>
      </c>
      <c r="G6" s="1">
        <v>3717</v>
      </c>
      <c r="H6" s="1">
        <v>3717</v>
      </c>
      <c r="I6" s="1">
        <v>3717</v>
      </c>
      <c r="J6" s="1">
        <v>3717</v>
      </c>
      <c r="K6" s="1">
        <v>3717</v>
      </c>
      <c r="L6" s="1">
        <v>3717</v>
      </c>
      <c r="M6" s="1">
        <v>3717</v>
      </c>
      <c r="N6" s="1">
        <v>4513.5000000000009</v>
      </c>
      <c r="O6" s="1">
        <v>4513.5000000000009</v>
      </c>
      <c r="P6" s="1">
        <v>4513.5000000000009</v>
      </c>
      <c r="Q6" s="1">
        <v>4513.5000000000009</v>
      </c>
      <c r="R6" s="1">
        <v>4513.5000000000009</v>
      </c>
      <c r="S6" s="1">
        <v>4513.5000000000009</v>
      </c>
      <c r="T6" s="1">
        <v>4513.5000000000009</v>
      </c>
      <c r="U6" s="1">
        <v>4513.5000000000009</v>
      </c>
      <c r="V6" s="1">
        <v>4513.5000000000009</v>
      </c>
      <c r="W6" s="1">
        <v>4513.5000000000009</v>
      </c>
      <c r="X6" s="1">
        <v>4513.5000000000009</v>
      </c>
      <c r="Y6" s="1">
        <v>4513.5000000000009</v>
      </c>
      <c r="Z6" s="1">
        <v>4778.9999999999991</v>
      </c>
      <c r="AA6" s="1">
        <v>4778.9999999999991</v>
      </c>
      <c r="AB6" s="1">
        <v>4778.9999999999991</v>
      </c>
      <c r="AC6" s="1">
        <v>4778.9999999999991</v>
      </c>
      <c r="AD6" s="1">
        <v>4778.9999999999991</v>
      </c>
      <c r="AE6" s="1">
        <v>4778.9999999999991</v>
      </c>
      <c r="AF6" s="1">
        <v>4778.9999999999991</v>
      </c>
      <c r="AG6" s="1">
        <v>4778.9999999999991</v>
      </c>
      <c r="AH6" s="1">
        <v>4778.9999999999991</v>
      </c>
      <c r="AI6" s="1">
        <v>4778.9999999999991</v>
      </c>
      <c r="AJ6" s="1">
        <v>4778.9999999999991</v>
      </c>
      <c r="AK6" s="1">
        <v>4778.9999999999991</v>
      </c>
      <c r="AL6" s="1">
        <v>4778.9999999999991</v>
      </c>
      <c r="AM6" s="1">
        <v>4778.9999999999991</v>
      </c>
      <c r="AN6" s="1">
        <v>4778.9999999999991</v>
      </c>
      <c r="AO6" s="1">
        <v>4778.9999999999991</v>
      </c>
      <c r="AP6" s="1">
        <v>4778.9999999999991</v>
      </c>
      <c r="AQ6" s="1">
        <v>4778.9999999999991</v>
      </c>
      <c r="AR6" s="1">
        <v>4778.9999999999991</v>
      </c>
      <c r="AS6" s="1">
        <v>4778.9999999999991</v>
      </c>
      <c r="AT6" s="1">
        <v>4778.9999999999991</v>
      </c>
      <c r="AU6" s="1">
        <v>4778.9999999999991</v>
      </c>
      <c r="AV6" s="1">
        <v>4778.9999999999991</v>
      </c>
      <c r="AW6" s="1">
        <v>4778.9999999999991</v>
      </c>
      <c r="AX6" s="1">
        <v>4778.9999999999991</v>
      </c>
      <c r="AY6" s="1">
        <v>4778.9999999999991</v>
      </c>
      <c r="AZ6" s="1">
        <v>4778.9999999999991</v>
      </c>
      <c r="BA6" s="1">
        <v>4778.9999999999991</v>
      </c>
      <c r="BB6" s="1">
        <v>4778.9999999999991</v>
      </c>
      <c r="BC6" s="1">
        <v>4778.9999999999991</v>
      </c>
      <c r="BD6" s="1">
        <v>4778.9999999999991</v>
      </c>
      <c r="BE6" s="1">
        <v>4778.9999999999991</v>
      </c>
      <c r="BF6" s="1">
        <v>4778.9999999999991</v>
      </c>
      <c r="BG6" s="1">
        <v>4778.9999999999991</v>
      </c>
      <c r="BH6" s="1">
        <v>4778.9999999999991</v>
      </c>
      <c r="BI6" s="1">
        <v>4778.9999999999991</v>
      </c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6"/>
    </row>
    <row r="7" spans="1:90">
      <c r="A7" s="83" t="s">
        <v>279</v>
      </c>
      <c r="B7" s="1">
        <v>1000</v>
      </c>
      <c r="C7" s="1">
        <v>1000</v>
      </c>
      <c r="D7" s="1">
        <v>1000</v>
      </c>
      <c r="E7" s="1">
        <v>1000</v>
      </c>
      <c r="F7" s="1">
        <v>1000</v>
      </c>
      <c r="G7" s="1">
        <v>1000</v>
      </c>
      <c r="H7" s="1">
        <v>1000</v>
      </c>
      <c r="I7" s="1">
        <v>1000</v>
      </c>
      <c r="J7" s="1">
        <v>1000</v>
      </c>
      <c r="K7" s="1">
        <v>1000</v>
      </c>
      <c r="L7" s="1">
        <v>1000</v>
      </c>
      <c r="M7" s="1">
        <v>1000</v>
      </c>
      <c r="N7" s="1">
        <v>1000</v>
      </c>
      <c r="O7" s="1">
        <v>1000</v>
      </c>
      <c r="P7" s="1">
        <v>1000</v>
      </c>
      <c r="Q7" s="1">
        <v>1000</v>
      </c>
      <c r="R7" s="1">
        <v>1000</v>
      </c>
      <c r="S7" s="1">
        <v>1000</v>
      </c>
      <c r="T7" s="1">
        <v>1000</v>
      </c>
      <c r="U7" s="1">
        <v>1000</v>
      </c>
      <c r="V7" s="1">
        <v>1000</v>
      </c>
      <c r="W7" s="1">
        <v>1000</v>
      </c>
      <c r="X7" s="1">
        <v>1000</v>
      </c>
      <c r="Y7" s="1">
        <v>1000</v>
      </c>
      <c r="Z7" s="1">
        <v>1000</v>
      </c>
      <c r="AA7" s="1">
        <v>1000</v>
      </c>
      <c r="AB7" s="1">
        <v>1000</v>
      </c>
      <c r="AC7" s="1">
        <v>1000</v>
      </c>
      <c r="AD7" s="1">
        <v>1000</v>
      </c>
      <c r="AE7" s="1">
        <v>1000</v>
      </c>
      <c r="AF7" s="1">
        <v>1000</v>
      </c>
      <c r="AG7" s="1">
        <v>1000</v>
      </c>
      <c r="AH7" s="1">
        <v>1000</v>
      </c>
      <c r="AI7" s="1">
        <v>1000</v>
      </c>
      <c r="AJ7" s="1">
        <v>1000</v>
      </c>
      <c r="AK7" s="1">
        <v>1000</v>
      </c>
      <c r="AL7" s="1">
        <v>1000</v>
      </c>
      <c r="AM7" s="1">
        <v>1000</v>
      </c>
      <c r="AN7" s="1">
        <v>1000</v>
      </c>
      <c r="AO7" s="1">
        <v>1000</v>
      </c>
      <c r="AP7" s="1">
        <v>1000</v>
      </c>
      <c r="AQ7" s="1">
        <v>1000</v>
      </c>
      <c r="AR7" s="1">
        <v>1000</v>
      </c>
      <c r="AS7" s="1">
        <v>1000</v>
      </c>
      <c r="AT7" s="1">
        <v>1000</v>
      </c>
      <c r="AU7" s="1">
        <v>1000</v>
      </c>
      <c r="AV7" s="1">
        <v>1000</v>
      </c>
      <c r="AW7" s="1">
        <v>1000</v>
      </c>
      <c r="AX7" s="1">
        <v>1000</v>
      </c>
      <c r="AY7" s="1">
        <v>1000</v>
      </c>
      <c r="AZ7" s="1">
        <v>1000</v>
      </c>
      <c r="BA7" s="1">
        <v>1000</v>
      </c>
      <c r="BB7" s="1">
        <v>1000</v>
      </c>
      <c r="BC7" s="1">
        <v>1000</v>
      </c>
      <c r="BD7" s="1">
        <v>1000</v>
      </c>
      <c r="BE7" s="1">
        <v>1000</v>
      </c>
      <c r="BF7" s="1">
        <v>1000</v>
      </c>
      <c r="BG7" s="1">
        <v>1000</v>
      </c>
      <c r="BH7" s="1">
        <v>1000</v>
      </c>
      <c r="BI7" s="1">
        <v>1000</v>
      </c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6"/>
    </row>
    <row r="8" spans="1:90">
      <c r="A8" s="83" t="s">
        <v>267</v>
      </c>
      <c r="B8" s="1"/>
      <c r="C8" s="1"/>
      <c r="D8" s="1">
        <v>7470</v>
      </c>
      <c r="E8" s="1">
        <v>7470</v>
      </c>
      <c r="F8" s="1">
        <v>7470</v>
      </c>
      <c r="G8" s="1">
        <v>7470</v>
      </c>
      <c r="H8" s="1">
        <v>7470</v>
      </c>
      <c r="I8" s="1">
        <v>7470</v>
      </c>
      <c r="J8" s="1">
        <v>7470</v>
      </c>
      <c r="K8" s="1">
        <v>7470</v>
      </c>
      <c r="L8" s="1">
        <v>7470</v>
      </c>
      <c r="M8" s="1">
        <v>7470</v>
      </c>
      <c r="N8" s="1"/>
      <c r="O8" s="1"/>
      <c r="P8" s="1">
        <f>M8*(1+Premissas!$C$27)</f>
        <v>7918.2000000000007</v>
      </c>
      <c r="Q8" s="1">
        <f>P8</f>
        <v>7918.2000000000007</v>
      </c>
      <c r="R8" s="1">
        <f t="shared" ref="R8:Y8" si="3">Q8</f>
        <v>7918.2000000000007</v>
      </c>
      <c r="S8" s="1">
        <f t="shared" si="3"/>
        <v>7918.2000000000007</v>
      </c>
      <c r="T8" s="1">
        <f t="shared" si="3"/>
        <v>7918.2000000000007</v>
      </c>
      <c r="U8" s="1">
        <f t="shared" si="3"/>
        <v>7918.2000000000007</v>
      </c>
      <c r="V8" s="1">
        <f t="shared" si="3"/>
        <v>7918.2000000000007</v>
      </c>
      <c r="W8" s="1">
        <f t="shared" si="3"/>
        <v>7918.2000000000007</v>
      </c>
      <c r="X8" s="1">
        <f t="shared" si="3"/>
        <v>7918.2000000000007</v>
      </c>
      <c r="Y8" s="1">
        <f t="shared" si="3"/>
        <v>7918.2000000000007</v>
      </c>
      <c r="Z8" s="1"/>
      <c r="AA8" s="1">
        <f>Y8*(1+Premissas!$C$27)</f>
        <v>8393.2920000000013</v>
      </c>
      <c r="AB8" s="1">
        <f>AA8</f>
        <v>8393.2920000000013</v>
      </c>
      <c r="AC8" s="1">
        <f t="shared" ref="AC8:AK8" si="4">AB8</f>
        <v>8393.2920000000013</v>
      </c>
      <c r="AD8" s="1">
        <f t="shared" si="4"/>
        <v>8393.2920000000013</v>
      </c>
      <c r="AE8" s="1">
        <f t="shared" si="4"/>
        <v>8393.2920000000013</v>
      </c>
      <c r="AF8" s="1">
        <f t="shared" si="4"/>
        <v>8393.2920000000013</v>
      </c>
      <c r="AG8" s="1">
        <f t="shared" si="4"/>
        <v>8393.2920000000013</v>
      </c>
      <c r="AH8" s="1">
        <f t="shared" si="4"/>
        <v>8393.2920000000013</v>
      </c>
      <c r="AI8" s="1">
        <f t="shared" si="4"/>
        <v>8393.2920000000013</v>
      </c>
      <c r="AJ8" s="1">
        <f t="shared" si="4"/>
        <v>8393.2920000000013</v>
      </c>
      <c r="AK8" s="1">
        <f t="shared" si="4"/>
        <v>8393.2920000000013</v>
      </c>
      <c r="AL8" s="1"/>
      <c r="AM8" s="1"/>
      <c r="AN8" s="1">
        <f>AK8*(1+Premissas!$C$27)</f>
        <v>8896.8895200000024</v>
      </c>
      <c r="AO8" s="1">
        <f>AN8</f>
        <v>8896.8895200000024</v>
      </c>
      <c r="AP8" s="1">
        <f t="shared" ref="AP8:AW8" si="5">AO8</f>
        <v>8896.8895200000024</v>
      </c>
      <c r="AQ8" s="1">
        <f t="shared" si="5"/>
        <v>8896.8895200000024</v>
      </c>
      <c r="AR8" s="1">
        <f t="shared" si="5"/>
        <v>8896.8895200000024</v>
      </c>
      <c r="AS8" s="1">
        <f t="shared" si="5"/>
        <v>8896.8895200000024</v>
      </c>
      <c r="AT8" s="1">
        <f t="shared" si="5"/>
        <v>8896.8895200000024</v>
      </c>
      <c r="AU8" s="1">
        <f t="shared" si="5"/>
        <v>8896.8895200000024</v>
      </c>
      <c r="AV8" s="1">
        <f t="shared" si="5"/>
        <v>8896.8895200000024</v>
      </c>
      <c r="AW8" s="1">
        <f t="shared" si="5"/>
        <v>8896.8895200000024</v>
      </c>
      <c r="AX8" s="1"/>
      <c r="AY8" s="1"/>
      <c r="AZ8" s="1">
        <f>AW8*(1+Premissas!$C$27)</f>
        <v>9430.7028912000023</v>
      </c>
      <c r="BA8" s="1">
        <v>9430.7028912000023</v>
      </c>
      <c r="BB8" s="1">
        <v>9430.7028912000023</v>
      </c>
      <c r="BC8" s="1">
        <v>9430.7028912000023</v>
      </c>
      <c r="BD8" s="1">
        <v>9430.7028912000023</v>
      </c>
      <c r="BE8" s="1">
        <v>9430.7028912000023</v>
      </c>
      <c r="BF8" s="1">
        <v>9430.7028912000023</v>
      </c>
      <c r="BG8" s="1">
        <v>9430.7028912000023</v>
      </c>
      <c r="BH8" s="1">
        <v>9430.7028912000023</v>
      </c>
      <c r="BI8" s="1">
        <v>9430.7028912000023</v>
      </c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6"/>
    </row>
    <row r="9" spans="1:90" s="9" customFormat="1">
      <c r="A9" s="53" t="s">
        <v>280</v>
      </c>
      <c r="B9" s="1"/>
      <c r="C9" s="1">
        <v>1000</v>
      </c>
      <c r="D9" s="1">
        <v>1000</v>
      </c>
      <c r="E9" s="1">
        <v>1000</v>
      </c>
      <c r="F9" s="1">
        <v>1000</v>
      </c>
      <c r="G9" s="1">
        <v>1000</v>
      </c>
      <c r="H9" s="1">
        <v>1000</v>
      </c>
      <c r="I9" s="1">
        <v>1000</v>
      </c>
      <c r="J9" s="1">
        <v>1000</v>
      </c>
      <c r="K9" s="1">
        <v>1000</v>
      </c>
      <c r="L9" s="1">
        <v>1000</v>
      </c>
      <c r="M9" s="1">
        <v>1000</v>
      </c>
      <c r="N9" s="1">
        <v>1000</v>
      </c>
      <c r="O9" s="1">
        <v>1000</v>
      </c>
      <c r="P9" s="1">
        <v>1000</v>
      </c>
      <c r="Q9" s="1">
        <v>1000</v>
      </c>
      <c r="R9" s="1">
        <v>1000</v>
      </c>
      <c r="S9" s="1">
        <v>1000</v>
      </c>
      <c r="T9" s="1">
        <v>1000</v>
      </c>
      <c r="U9" s="1">
        <v>1000</v>
      </c>
      <c r="V9" s="1">
        <v>1000</v>
      </c>
      <c r="W9" s="1">
        <v>1000</v>
      </c>
      <c r="X9" s="1">
        <v>1000</v>
      </c>
      <c r="Y9" s="1">
        <v>1000</v>
      </c>
      <c r="Z9" s="1">
        <v>1000</v>
      </c>
      <c r="AA9" s="1">
        <v>1000</v>
      </c>
      <c r="AB9" s="1">
        <v>1000</v>
      </c>
      <c r="AC9" s="1">
        <v>1000</v>
      </c>
      <c r="AD9" s="1">
        <v>1000</v>
      </c>
      <c r="AE9" s="1">
        <v>1000</v>
      </c>
      <c r="AF9" s="1">
        <v>1000</v>
      </c>
      <c r="AG9" s="1">
        <v>1000</v>
      </c>
      <c r="AH9" s="1">
        <v>1000</v>
      </c>
      <c r="AI9" s="1">
        <v>1000</v>
      </c>
      <c r="AJ9" s="1">
        <v>1000</v>
      </c>
      <c r="AK9" s="1">
        <v>1000</v>
      </c>
      <c r="AL9" s="1">
        <v>1000</v>
      </c>
      <c r="AM9" s="1">
        <v>1000</v>
      </c>
      <c r="AN9" s="1">
        <v>1000</v>
      </c>
      <c r="AO9" s="1">
        <v>1000</v>
      </c>
      <c r="AP9" s="1">
        <v>1000</v>
      </c>
      <c r="AQ9" s="1">
        <v>1000</v>
      </c>
      <c r="AR9" s="1">
        <v>1000</v>
      </c>
      <c r="AS9" s="1">
        <v>1000</v>
      </c>
      <c r="AT9" s="1">
        <v>1000</v>
      </c>
      <c r="AU9" s="1">
        <v>1000</v>
      </c>
      <c r="AV9" s="1">
        <v>1000</v>
      </c>
      <c r="AW9" s="1">
        <v>1000</v>
      </c>
      <c r="AX9" s="1">
        <v>1000</v>
      </c>
      <c r="AY9" s="1">
        <v>1000</v>
      </c>
      <c r="AZ9" s="1">
        <v>1000</v>
      </c>
      <c r="BA9" s="1">
        <v>1000</v>
      </c>
      <c r="BB9" s="1">
        <v>1000</v>
      </c>
      <c r="BC9" s="1">
        <v>1000</v>
      </c>
      <c r="BD9" s="1">
        <v>1000</v>
      </c>
      <c r="BE9" s="1">
        <v>1000</v>
      </c>
      <c r="BF9" s="1">
        <v>1000</v>
      </c>
      <c r="BG9" s="1">
        <v>1000</v>
      </c>
      <c r="BH9" s="1">
        <v>1000</v>
      </c>
      <c r="BI9" s="1">
        <v>1000</v>
      </c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6"/>
      <c r="CL9" s="8"/>
    </row>
    <row r="10" spans="1:90" s="9" customFormat="1">
      <c r="A10" s="53" t="s">
        <v>281</v>
      </c>
      <c r="B10" s="1">
        <v>6000</v>
      </c>
      <c r="C10" s="1">
        <v>6000</v>
      </c>
      <c r="D10" s="1">
        <v>6000</v>
      </c>
      <c r="E10" s="1">
        <v>6000</v>
      </c>
      <c r="F10" s="1">
        <v>6000</v>
      </c>
      <c r="G10" s="1">
        <v>6000</v>
      </c>
      <c r="H10" s="1">
        <v>6000</v>
      </c>
      <c r="I10" s="1">
        <v>6000</v>
      </c>
      <c r="J10" s="1">
        <v>6000</v>
      </c>
      <c r="K10" s="1">
        <v>6000</v>
      </c>
      <c r="L10" s="1">
        <v>6000</v>
      </c>
      <c r="M10" s="1">
        <v>6000</v>
      </c>
      <c r="N10" s="1">
        <v>6000</v>
      </c>
      <c r="O10" s="1">
        <v>6000</v>
      </c>
      <c r="P10" s="1">
        <v>6000</v>
      </c>
      <c r="Q10" s="1">
        <v>6000</v>
      </c>
      <c r="R10" s="1">
        <v>6000</v>
      </c>
      <c r="S10" s="1">
        <v>6000</v>
      </c>
      <c r="T10" s="1">
        <v>6000</v>
      </c>
      <c r="U10" s="1">
        <v>6000</v>
      </c>
      <c r="V10" s="1">
        <v>6000</v>
      </c>
      <c r="W10" s="1">
        <v>6000</v>
      </c>
      <c r="X10" s="1">
        <v>6000</v>
      </c>
      <c r="Y10" s="1">
        <v>6000</v>
      </c>
      <c r="Z10" s="1">
        <v>6000</v>
      </c>
      <c r="AA10" s="1">
        <v>6000</v>
      </c>
      <c r="AB10" s="1">
        <v>6000</v>
      </c>
      <c r="AC10" s="1">
        <v>6000</v>
      </c>
      <c r="AD10" s="1">
        <v>6000</v>
      </c>
      <c r="AE10" s="1">
        <v>6000</v>
      </c>
      <c r="AF10" s="1">
        <v>6000</v>
      </c>
      <c r="AG10" s="1">
        <v>6000</v>
      </c>
      <c r="AH10" s="1">
        <v>6000</v>
      </c>
      <c r="AI10" s="1">
        <v>6000</v>
      </c>
      <c r="AJ10" s="1">
        <v>6000</v>
      </c>
      <c r="AK10" s="1">
        <v>6000</v>
      </c>
      <c r="AL10" s="1">
        <v>6000</v>
      </c>
      <c r="AM10" s="1">
        <v>6000</v>
      </c>
      <c r="AN10" s="1">
        <v>6000</v>
      </c>
      <c r="AO10" s="1">
        <v>6000</v>
      </c>
      <c r="AP10" s="1">
        <v>6000</v>
      </c>
      <c r="AQ10" s="1">
        <v>6000</v>
      </c>
      <c r="AR10" s="1">
        <v>6000</v>
      </c>
      <c r="AS10" s="1">
        <v>6000</v>
      </c>
      <c r="AT10" s="1">
        <v>6000</v>
      </c>
      <c r="AU10" s="1">
        <v>6000</v>
      </c>
      <c r="AV10" s="1">
        <v>6000</v>
      </c>
      <c r="AW10" s="1">
        <v>6000</v>
      </c>
      <c r="AX10" s="1">
        <v>6000</v>
      </c>
      <c r="AY10" s="1">
        <v>6000</v>
      </c>
      <c r="AZ10" s="1">
        <v>6000</v>
      </c>
      <c r="BA10" s="1">
        <v>6000</v>
      </c>
      <c r="BB10" s="1">
        <v>6000</v>
      </c>
      <c r="BC10" s="1">
        <v>6000</v>
      </c>
      <c r="BD10" s="1">
        <v>6000</v>
      </c>
      <c r="BE10" s="1">
        <v>6000</v>
      </c>
      <c r="BF10" s="1">
        <v>6000</v>
      </c>
      <c r="BG10" s="1">
        <v>6000</v>
      </c>
      <c r="BH10" s="1">
        <v>6000</v>
      </c>
      <c r="BI10" s="1">
        <v>6000</v>
      </c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6"/>
      <c r="CL10" s="8"/>
    </row>
    <row r="11" spans="1:90" s="9" customFormat="1">
      <c r="A11" s="53" t="s">
        <v>282</v>
      </c>
      <c r="B11" s="1">
        <v>300</v>
      </c>
      <c r="C11" s="1">
        <v>300</v>
      </c>
      <c r="D11" s="1">
        <v>300</v>
      </c>
      <c r="E11" s="1">
        <v>300</v>
      </c>
      <c r="F11" s="1">
        <v>300</v>
      </c>
      <c r="G11" s="1">
        <v>300</v>
      </c>
      <c r="H11" s="1">
        <v>300</v>
      </c>
      <c r="I11" s="1">
        <v>300</v>
      </c>
      <c r="J11" s="1">
        <v>300</v>
      </c>
      <c r="K11" s="1">
        <v>300</v>
      </c>
      <c r="L11" s="1">
        <v>300</v>
      </c>
      <c r="M11" s="1">
        <v>300</v>
      </c>
      <c r="N11" s="1">
        <v>300</v>
      </c>
      <c r="O11" s="1">
        <v>300</v>
      </c>
      <c r="P11" s="1">
        <v>300</v>
      </c>
      <c r="Q11" s="1">
        <v>300</v>
      </c>
      <c r="R11" s="1">
        <v>300</v>
      </c>
      <c r="S11" s="1">
        <v>300</v>
      </c>
      <c r="T11" s="1">
        <v>300</v>
      </c>
      <c r="U11" s="1">
        <v>300</v>
      </c>
      <c r="V11" s="1">
        <v>300</v>
      </c>
      <c r="W11" s="1">
        <v>300</v>
      </c>
      <c r="X11" s="1">
        <v>300</v>
      </c>
      <c r="Y11" s="1">
        <v>300</v>
      </c>
      <c r="Z11" s="1">
        <v>300</v>
      </c>
      <c r="AA11" s="1">
        <v>300</v>
      </c>
      <c r="AB11" s="1">
        <v>300</v>
      </c>
      <c r="AC11" s="1">
        <v>300</v>
      </c>
      <c r="AD11" s="1">
        <v>300</v>
      </c>
      <c r="AE11" s="1">
        <v>300</v>
      </c>
      <c r="AF11" s="1">
        <v>300</v>
      </c>
      <c r="AG11" s="1">
        <v>300</v>
      </c>
      <c r="AH11" s="1">
        <v>300</v>
      </c>
      <c r="AI11" s="1">
        <v>300</v>
      </c>
      <c r="AJ11" s="1">
        <v>300</v>
      </c>
      <c r="AK11" s="1">
        <v>300</v>
      </c>
      <c r="AL11" s="1">
        <v>300</v>
      </c>
      <c r="AM11" s="1">
        <v>300</v>
      </c>
      <c r="AN11" s="1">
        <v>300</v>
      </c>
      <c r="AO11" s="1">
        <v>300</v>
      </c>
      <c r="AP11" s="1">
        <v>300</v>
      </c>
      <c r="AQ11" s="1">
        <v>300</v>
      </c>
      <c r="AR11" s="1">
        <v>300</v>
      </c>
      <c r="AS11" s="1">
        <v>300</v>
      </c>
      <c r="AT11" s="1">
        <v>300</v>
      </c>
      <c r="AU11" s="1">
        <v>300</v>
      </c>
      <c r="AV11" s="1">
        <v>300</v>
      </c>
      <c r="AW11" s="1">
        <v>300</v>
      </c>
      <c r="AX11" s="1">
        <v>300</v>
      </c>
      <c r="AY11" s="1">
        <v>300</v>
      </c>
      <c r="AZ11" s="1">
        <v>300</v>
      </c>
      <c r="BA11" s="1">
        <v>300</v>
      </c>
      <c r="BB11" s="1">
        <v>300</v>
      </c>
      <c r="BC11" s="1">
        <v>300</v>
      </c>
      <c r="BD11" s="1">
        <v>300</v>
      </c>
      <c r="BE11" s="1">
        <v>300</v>
      </c>
      <c r="BF11" s="1">
        <v>300</v>
      </c>
      <c r="BG11" s="1">
        <v>300</v>
      </c>
      <c r="BH11" s="1">
        <v>300</v>
      </c>
      <c r="BI11" s="1">
        <v>300</v>
      </c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6"/>
      <c r="CL11" s="8"/>
    </row>
    <row r="12" spans="1:90" s="9" customFormat="1">
      <c r="A12" s="53" t="s">
        <v>283</v>
      </c>
      <c r="B12" s="1">
        <v>70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70</v>
      </c>
      <c r="N12" s="1">
        <v>70</v>
      </c>
      <c r="O12" s="1">
        <v>70</v>
      </c>
      <c r="P12" s="1">
        <v>70</v>
      </c>
      <c r="Q12" s="1">
        <v>70</v>
      </c>
      <c r="R12" s="1">
        <v>70</v>
      </c>
      <c r="S12" s="1">
        <v>70</v>
      </c>
      <c r="T12" s="1">
        <v>70</v>
      </c>
      <c r="U12" s="1">
        <v>70</v>
      </c>
      <c r="V12" s="1">
        <v>70</v>
      </c>
      <c r="W12" s="1">
        <v>70</v>
      </c>
      <c r="X12" s="1">
        <v>70</v>
      </c>
      <c r="Y12" s="1">
        <v>70</v>
      </c>
      <c r="Z12" s="1">
        <v>70</v>
      </c>
      <c r="AA12" s="1">
        <v>70</v>
      </c>
      <c r="AB12" s="1">
        <v>70</v>
      </c>
      <c r="AC12" s="1">
        <v>70</v>
      </c>
      <c r="AD12" s="1">
        <v>70</v>
      </c>
      <c r="AE12" s="1">
        <v>70</v>
      </c>
      <c r="AF12" s="1">
        <v>70</v>
      </c>
      <c r="AG12" s="1">
        <v>70</v>
      </c>
      <c r="AH12" s="1">
        <v>70</v>
      </c>
      <c r="AI12" s="1">
        <v>70</v>
      </c>
      <c r="AJ12" s="1">
        <v>70</v>
      </c>
      <c r="AK12" s="1">
        <v>70</v>
      </c>
      <c r="AL12" s="1">
        <v>70</v>
      </c>
      <c r="AM12" s="1">
        <v>70</v>
      </c>
      <c r="AN12" s="1">
        <v>70</v>
      </c>
      <c r="AO12" s="1">
        <v>70</v>
      </c>
      <c r="AP12" s="1">
        <v>70</v>
      </c>
      <c r="AQ12" s="1">
        <v>70</v>
      </c>
      <c r="AR12" s="1">
        <v>70</v>
      </c>
      <c r="AS12" s="1">
        <v>70</v>
      </c>
      <c r="AT12" s="1">
        <v>70</v>
      </c>
      <c r="AU12" s="1">
        <v>70</v>
      </c>
      <c r="AV12" s="1">
        <v>70</v>
      </c>
      <c r="AW12" s="1">
        <v>70</v>
      </c>
      <c r="AX12" s="1">
        <v>70</v>
      </c>
      <c r="AY12" s="1">
        <v>70</v>
      </c>
      <c r="AZ12" s="1">
        <v>70</v>
      </c>
      <c r="BA12" s="1">
        <v>70</v>
      </c>
      <c r="BB12" s="1">
        <v>70</v>
      </c>
      <c r="BC12" s="1">
        <v>70</v>
      </c>
      <c r="BD12" s="1">
        <v>70</v>
      </c>
      <c r="BE12" s="1">
        <v>70</v>
      </c>
      <c r="BF12" s="1">
        <v>70</v>
      </c>
      <c r="BG12" s="1">
        <v>70</v>
      </c>
      <c r="BH12" s="1">
        <v>70</v>
      </c>
      <c r="BI12" s="1">
        <v>70</v>
      </c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6"/>
      <c r="CL12" s="8"/>
    </row>
    <row r="13" spans="1:90" s="9" customFormat="1">
      <c r="A13" s="53" t="s">
        <v>284</v>
      </c>
      <c r="B13" s="1">
        <v>100</v>
      </c>
      <c r="C13" s="1">
        <v>100</v>
      </c>
      <c r="D13" s="1">
        <v>100</v>
      </c>
      <c r="E13" s="1">
        <v>100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  <c r="P13" s="1">
        <v>100</v>
      </c>
      <c r="Q13" s="1">
        <v>100</v>
      </c>
      <c r="R13" s="1">
        <v>100</v>
      </c>
      <c r="S13" s="1">
        <v>100</v>
      </c>
      <c r="T13" s="1">
        <v>100</v>
      </c>
      <c r="U13" s="1">
        <v>100</v>
      </c>
      <c r="V13" s="1">
        <v>100</v>
      </c>
      <c r="W13" s="1">
        <v>100</v>
      </c>
      <c r="X13" s="1">
        <v>100</v>
      </c>
      <c r="Y13" s="1">
        <v>100</v>
      </c>
      <c r="Z13" s="1">
        <v>100</v>
      </c>
      <c r="AA13" s="1">
        <v>100</v>
      </c>
      <c r="AB13" s="1">
        <v>100</v>
      </c>
      <c r="AC13" s="1">
        <v>100</v>
      </c>
      <c r="AD13" s="1">
        <v>100</v>
      </c>
      <c r="AE13" s="1">
        <v>100</v>
      </c>
      <c r="AF13" s="1">
        <v>100</v>
      </c>
      <c r="AG13" s="1">
        <v>100</v>
      </c>
      <c r="AH13" s="1">
        <v>100</v>
      </c>
      <c r="AI13" s="1">
        <v>100</v>
      </c>
      <c r="AJ13" s="1">
        <v>100</v>
      </c>
      <c r="AK13" s="1">
        <v>100</v>
      </c>
      <c r="AL13" s="1">
        <v>100</v>
      </c>
      <c r="AM13" s="1">
        <v>100</v>
      </c>
      <c r="AN13" s="1">
        <v>100</v>
      </c>
      <c r="AO13" s="1">
        <v>100</v>
      </c>
      <c r="AP13" s="1">
        <v>100</v>
      </c>
      <c r="AQ13" s="1">
        <v>100</v>
      </c>
      <c r="AR13" s="1">
        <v>100</v>
      </c>
      <c r="AS13" s="1">
        <v>100</v>
      </c>
      <c r="AT13" s="1">
        <v>100</v>
      </c>
      <c r="AU13" s="1">
        <v>100</v>
      </c>
      <c r="AV13" s="1">
        <v>100</v>
      </c>
      <c r="AW13" s="1">
        <v>100</v>
      </c>
      <c r="AX13" s="1">
        <v>100</v>
      </c>
      <c r="AY13" s="1">
        <v>100</v>
      </c>
      <c r="AZ13" s="1">
        <v>100</v>
      </c>
      <c r="BA13" s="1">
        <v>100</v>
      </c>
      <c r="BB13" s="1">
        <v>100</v>
      </c>
      <c r="BC13" s="1">
        <v>100</v>
      </c>
      <c r="BD13" s="1">
        <v>100</v>
      </c>
      <c r="BE13" s="1">
        <v>100</v>
      </c>
      <c r="BF13" s="1">
        <v>100</v>
      </c>
      <c r="BG13" s="1">
        <v>100</v>
      </c>
      <c r="BH13" s="1">
        <v>100</v>
      </c>
      <c r="BI13" s="1">
        <v>100</v>
      </c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6"/>
      <c r="CL13" s="8"/>
    </row>
    <row r="14" spans="1:90" s="10" customFormat="1">
      <c r="A14" s="83" t="s">
        <v>269</v>
      </c>
      <c r="B14" s="1">
        <v>600</v>
      </c>
      <c r="C14" s="1">
        <v>600</v>
      </c>
      <c r="D14" s="1">
        <v>600</v>
      </c>
      <c r="E14" s="1">
        <v>600</v>
      </c>
      <c r="F14" s="1">
        <v>600</v>
      </c>
      <c r="G14" s="1">
        <v>600</v>
      </c>
      <c r="H14" s="1">
        <v>600</v>
      </c>
      <c r="I14" s="1">
        <v>600</v>
      </c>
      <c r="J14" s="1">
        <v>600</v>
      </c>
      <c r="K14" s="1">
        <v>600</v>
      </c>
      <c r="L14" s="1">
        <v>600</v>
      </c>
      <c r="M14" s="1">
        <v>600</v>
      </c>
      <c r="N14" s="1">
        <v>600</v>
      </c>
      <c r="O14" s="1">
        <v>600</v>
      </c>
      <c r="P14" s="1">
        <v>600</v>
      </c>
      <c r="Q14" s="1">
        <v>600</v>
      </c>
      <c r="R14" s="1">
        <v>600</v>
      </c>
      <c r="S14" s="1">
        <v>600</v>
      </c>
      <c r="T14" s="1">
        <v>600</v>
      </c>
      <c r="U14" s="1">
        <v>600</v>
      </c>
      <c r="V14" s="1">
        <v>600</v>
      </c>
      <c r="W14" s="1">
        <v>600</v>
      </c>
      <c r="X14" s="1">
        <v>600</v>
      </c>
      <c r="Y14" s="1">
        <v>600</v>
      </c>
      <c r="Z14" s="1">
        <v>600</v>
      </c>
      <c r="AA14" s="1">
        <v>600</v>
      </c>
      <c r="AB14" s="1">
        <v>600</v>
      </c>
      <c r="AC14" s="1">
        <v>600</v>
      </c>
      <c r="AD14" s="1">
        <v>600</v>
      </c>
      <c r="AE14" s="1">
        <v>600</v>
      </c>
      <c r="AF14" s="1">
        <v>600</v>
      </c>
      <c r="AG14" s="1">
        <v>600</v>
      </c>
      <c r="AH14" s="1">
        <v>600</v>
      </c>
      <c r="AI14" s="1">
        <v>600</v>
      </c>
      <c r="AJ14" s="1">
        <v>600</v>
      </c>
      <c r="AK14" s="1">
        <v>600</v>
      </c>
      <c r="AL14" s="1">
        <v>600</v>
      </c>
      <c r="AM14" s="1">
        <v>600</v>
      </c>
      <c r="AN14" s="1">
        <v>600</v>
      </c>
      <c r="AO14" s="1">
        <v>600</v>
      </c>
      <c r="AP14" s="1">
        <v>600</v>
      </c>
      <c r="AQ14" s="1">
        <v>600</v>
      </c>
      <c r="AR14" s="1">
        <v>600</v>
      </c>
      <c r="AS14" s="1">
        <v>600</v>
      </c>
      <c r="AT14" s="1">
        <v>600</v>
      </c>
      <c r="AU14" s="1">
        <v>600</v>
      </c>
      <c r="AV14" s="1">
        <v>600</v>
      </c>
      <c r="AW14" s="1">
        <v>600</v>
      </c>
      <c r="AX14" s="1">
        <v>600</v>
      </c>
      <c r="AY14" s="1">
        <v>600</v>
      </c>
      <c r="AZ14" s="1">
        <v>600</v>
      </c>
      <c r="BA14" s="1">
        <v>600</v>
      </c>
      <c r="BB14" s="1">
        <v>600</v>
      </c>
      <c r="BC14" s="1">
        <v>600</v>
      </c>
      <c r="BD14" s="1">
        <v>600</v>
      </c>
      <c r="BE14" s="1">
        <v>600</v>
      </c>
      <c r="BF14" s="1">
        <v>600</v>
      </c>
      <c r="BG14" s="1">
        <v>600</v>
      </c>
      <c r="BH14" s="1">
        <v>600</v>
      </c>
      <c r="BI14" s="1">
        <v>600</v>
      </c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6"/>
    </row>
    <row r="15" spans="1:90">
      <c r="A15" s="83" t="s">
        <v>285</v>
      </c>
      <c r="B15" s="1">
        <v>500</v>
      </c>
      <c r="C15" s="1">
        <v>500</v>
      </c>
      <c r="D15" s="1">
        <v>500</v>
      </c>
      <c r="E15" s="1">
        <v>500</v>
      </c>
      <c r="F15" s="1">
        <v>500</v>
      </c>
      <c r="G15" s="1">
        <v>500</v>
      </c>
      <c r="H15" s="1">
        <v>500</v>
      </c>
      <c r="I15" s="1">
        <v>500</v>
      </c>
      <c r="J15" s="1">
        <v>500</v>
      </c>
      <c r="K15" s="1">
        <v>500</v>
      </c>
      <c r="L15" s="1">
        <v>500</v>
      </c>
      <c r="M15" s="1">
        <v>500</v>
      </c>
      <c r="N15" s="1">
        <v>500</v>
      </c>
      <c r="O15" s="1">
        <v>500</v>
      </c>
      <c r="P15" s="1">
        <v>500</v>
      </c>
      <c r="Q15" s="1">
        <v>500</v>
      </c>
      <c r="R15" s="1">
        <v>500</v>
      </c>
      <c r="S15" s="1">
        <v>500</v>
      </c>
      <c r="T15" s="1">
        <v>500</v>
      </c>
      <c r="U15" s="1">
        <v>500</v>
      </c>
      <c r="V15" s="1">
        <v>500</v>
      </c>
      <c r="W15" s="1">
        <v>500</v>
      </c>
      <c r="X15" s="1">
        <v>500</v>
      </c>
      <c r="Y15" s="1">
        <v>500</v>
      </c>
      <c r="Z15" s="1">
        <v>500</v>
      </c>
      <c r="AA15" s="1">
        <v>500</v>
      </c>
      <c r="AB15" s="1">
        <v>500</v>
      </c>
      <c r="AC15" s="1">
        <v>500</v>
      </c>
      <c r="AD15" s="1">
        <v>500</v>
      </c>
      <c r="AE15" s="1">
        <v>500</v>
      </c>
      <c r="AF15" s="1">
        <v>500</v>
      </c>
      <c r="AG15" s="1">
        <v>500</v>
      </c>
      <c r="AH15" s="1">
        <v>500</v>
      </c>
      <c r="AI15" s="1">
        <v>500</v>
      </c>
      <c r="AJ15" s="1">
        <v>500</v>
      </c>
      <c r="AK15" s="1">
        <v>500</v>
      </c>
      <c r="AL15" s="1">
        <v>500</v>
      </c>
      <c r="AM15" s="1">
        <v>500</v>
      </c>
      <c r="AN15" s="1">
        <v>500</v>
      </c>
      <c r="AO15" s="1">
        <v>500</v>
      </c>
      <c r="AP15" s="1">
        <v>500</v>
      </c>
      <c r="AQ15" s="1">
        <v>500</v>
      </c>
      <c r="AR15" s="1">
        <v>500</v>
      </c>
      <c r="AS15" s="1">
        <v>500</v>
      </c>
      <c r="AT15" s="1">
        <v>500</v>
      </c>
      <c r="AU15" s="1">
        <v>500</v>
      </c>
      <c r="AV15" s="1">
        <v>500</v>
      </c>
      <c r="AW15" s="1">
        <v>500</v>
      </c>
      <c r="AX15" s="1">
        <v>500</v>
      </c>
      <c r="AY15" s="1">
        <v>500</v>
      </c>
      <c r="AZ15" s="1">
        <v>500</v>
      </c>
      <c r="BA15" s="1">
        <v>500</v>
      </c>
      <c r="BB15" s="1">
        <v>500</v>
      </c>
      <c r="BC15" s="1">
        <v>500</v>
      </c>
      <c r="BD15" s="1">
        <v>500</v>
      </c>
      <c r="BE15" s="1">
        <v>500</v>
      </c>
      <c r="BF15" s="1">
        <v>500</v>
      </c>
      <c r="BG15" s="1">
        <v>500</v>
      </c>
      <c r="BH15" s="1">
        <v>500</v>
      </c>
      <c r="BI15" s="1">
        <v>500</v>
      </c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6"/>
    </row>
    <row r="16" spans="1:90" s="10" customFormat="1">
      <c r="A16" s="53" t="s">
        <v>286</v>
      </c>
      <c r="B16" s="1">
        <v>1000</v>
      </c>
      <c r="C16" s="1">
        <v>1000</v>
      </c>
      <c r="D16" s="1">
        <v>1000</v>
      </c>
      <c r="E16" s="1">
        <v>1000</v>
      </c>
      <c r="F16" s="1">
        <v>1000</v>
      </c>
      <c r="G16" s="1">
        <v>1000</v>
      </c>
      <c r="H16" s="1">
        <v>1000</v>
      </c>
      <c r="I16" s="1">
        <v>1000</v>
      </c>
      <c r="J16" s="1">
        <v>1000</v>
      </c>
      <c r="K16" s="1">
        <v>1000</v>
      </c>
      <c r="L16" s="1">
        <v>1000</v>
      </c>
      <c r="M16" s="1">
        <v>1000</v>
      </c>
      <c r="N16" s="1">
        <v>1000</v>
      </c>
      <c r="O16" s="1">
        <v>1000</v>
      </c>
      <c r="P16" s="1">
        <v>1000</v>
      </c>
      <c r="Q16" s="1">
        <v>1000</v>
      </c>
      <c r="R16" s="1">
        <v>1000</v>
      </c>
      <c r="S16" s="1">
        <v>1000</v>
      </c>
      <c r="T16" s="1">
        <v>1000</v>
      </c>
      <c r="U16" s="1">
        <v>1000</v>
      </c>
      <c r="V16" s="1">
        <v>1000</v>
      </c>
      <c r="W16" s="1">
        <v>1000</v>
      </c>
      <c r="X16" s="1">
        <v>1000</v>
      </c>
      <c r="Y16" s="1">
        <v>1000</v>
      </c>
      <c r="Z16" s="1">
        <v>1000</v>
      </c>
      <c r="AA16" s="1">
        <v>1000</v>
      </c>
      <c r="AB16" s="1">
        <v>1000</v>
      </c>
      <c r="AC16" s="1">
        <v>1000</v>
      </c>
      <c r="AD16" s="1">
        <v>1000</v>
      </c>
      <c r="AE16" s="1">
        <v>1000</v>
      </c>
      <c r="AF16" s="1">
        <v>1000</v>
      </c>
      <c r="AG16" s="1">
        <v>1000</v>
      </c>
      <c r="AH16" s="1">
        <v>1000</v>
      </c>
      <c r="AI16" s="1">
        <v>1000</v>
      </c>
      <c r="AJ16" s="1">
        <v>1000</v>
      </c>
      <c r="AK16" s="1">
        <v>1000</v>
      </c>
      <c r="AL16" s="1">
        <v>1000</v>
      </c>
      <c r="AM16" s="1">
        <v>1000</v>
      </c>
      <c r="AN16" s="1">
        <v>1000</v>
      </c>
      <c r="AO16" s="1">
        <v>1000</v>
      </c>
      <c r="AP16" s="1">
        <v>1000</v>
      </c>
      <c r="AQ16" s="1">
        <v>1000</v>
      </c>
      <c r="AR16" s="1">
        <v>1000</v>
      </c>
      <c r="AS16" s="1">
        <v>1000</v>
      </c>
      <c r="AT16" s="1">
        <v>1000</v>
      </c>
      <c r="AU16" s="1">
        <v>1000</v>
      </c>
      <c r="AV16" s="1">
        <v>1000</v>
      </c>
      <c r="AW16" s="1">
        <v>1000</v>
      </c>
      <c r="AX16" s="1">
        <v>1000</v>
      </c>
      <c r="AY16" s="1">
        <v>1000</v>
      </c>
      <c r="AZ16" s="1">
        <v>1000</v>
      </c>
      <c r="BA16" s="1">
        <v>1000</v>
      </c>
      <c r="BB16" s="1">
        <v>1000</v>
      </c>
      <c r="BC16" s="1">
        <v>1000</v>
      </c>
      <c r="BD16" s="1">
        <v>1000</v>
      </c>
      <c r="BE16" s="1">
        <v>1000</v>
      </c>
      <c r="BF16" s="1">
        <v>1000</v>
      </c>
      <c r="BG16" s="1">
        <v>1000</v>
      </c>
      <c r="BH16" s="1">
        <v>1000</v>
      </c>
      <c r="BI16" s="1">
        <v>1000</v>
      </c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6"/>
    </row>
    <row r="17" spans="1:89" s="10" customFormat="1">
      <c r="A17" s="53" t="s">
        <v>287</v>
      </c>
      <c r="B17" s="1">
        <v>1912.5439999999999</v>
      </c>
      <c r="C17" s="1">
        <v>1912.5439999999999</v>
      </c>
      <c r="D17" s="1">
        <v>1912.5439999999999</v>
      </c>
      <c r="E17" s="1">
        <v>1912.5439999999999</v>
      </c>
      <c r="F17" s="1">
        <v>1912.5439999999999</v>
      </c>
      <c r="G17" s="1">
        <v>1912.5439999999999</v>
      </c>
      <c r="H17" s="1"/>
      <c r="I17" s="1"/>
      <c r="J17" s="1"/>
      <c r="K17" s="1"/>
      <c r="L17" s="1"/>
      <c r="M17" s="1"/>
      <c r="N17" s="1">
        <v>2602.6316000000006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2962.7912000000001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v>3132.1448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>
        <v>3329.3935999999999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6"/>
    </row>
    <row r="18" spans="1:89" ht="15" thickBot="1">
      <c r="A18" s="127" t="s">
        <v>2</v>
      </c>
      <c r="B18" s="112">
        <f t="shared" ref="B18:AG18" si="6">SUM(B5:B17)</f>
        <v>50199.544000000002</v>
      </c>
      <c r="C18" s="112">
        <f t="shared" si="6"/>
        <v>51199.544000000002</v>
      </c>
      <c r="D18" s="112">
        <f t="shared" si="6"/>
        <v>58669.544000000002</v>
      </c>
      <c r="E18" s="112">
        <f t="shared" si="6"/>
        <v>58669.544000000002</v>
      </c>
      <c r="F18" s="112">
        <f t="shared" si="6"/>
        <v>58669.544000000002</v>
      </c>
      <c r="G18" s="112">
        <f t="shared" si="6"/>
        <v>58669.544000000002</v>
      </c>
      <c r="H18" s="112">
        <f t="shared" si="6"/>
        <v>56757</v>
      </c>
      <c r="I18" s="112">
        <f t="shared" si="6"/>
        <v>56757</v>
      </c>
      <c r="J18" s="112">
        <f t="shared" si="6"/>
        <v>56757</v>
      </c>
      <c r="K18" s="112">
        <f t="shared" si="6"/>
        <v>56757</v>
      </c>
      <c r="L18" s="112">
        <f t="shared" si="6"/>
        <v>56757</v>
      </c>
      <c r="M18" s="112">
        <f t="shared" si="6"/>
        <v>56757</v>
      </c>
      <c r="N18" s="112">
        <f t="shared" si="6"/>
        <v>54786.131600000001</v>
      </c>
      <c r="O18" s="112">
        <f t="shared" si="6"/>
        <v>52183.5</v>
      </c>
      <c r="P18" s="112">
        <f t="shared" si="6"/>
        <v>60101.7</v>
      </c>
      <c r="Q18" s="112">
        <f t="shared" si="6"/>
        <v>60101.7</v>
      </c>
      <c r="R18" s="112">
        <f t="shared" si="6"/>
        <v>60101.7</v>
      </c>
      <c r="S18" s="112">
        <f t="shared" si="6"/>
        <v>60101.7</v>
      </c>
      <c r="T18" s="112">
        <f t="shared" si="6"/>
        <v>60101.7</v>
      </c>
      <c r="U18" s="112">
        <f t="shared" si="6"/>
        <v>60101.7</v>
      </c>
      <c r="V18" s="112">
        <f t="shared" si="6"/>
        <v>60101.7</v>
      </c>
      <c r="W18" s="112">
        <f t="shared" si="6"/>
        <v>60101.7</v>
      </c>
      <c r="X18" s="112">
        <f t="shared" si="6"/>
        <v>60101.7</v>
      </c>
      <c r="Y18" s="112">
        <f t="shared" si="6"/>
        <v>60101.7</v>
      </c>
      <c r="Z18" s="112">
        <f t="shared" si="6"/>
        <v>57637.7912</v>
      </c>
      <c r="AA18" s="112">
        <f t="shared" si="6"/>
        <v>63068.292000000001</v>
      </c>
      <c r="AB18" s="112">
        <f t="shared" si="6"/>
        <v>63068.292000000001</v>
      </c>
      <c r="AC18" s="112">
        <f t="shared" si="6"/>
        <v>63068.292000000001</v>
      </c>
      <c r="AD18" s="112">
        <f t="shared" si="6"/>
        <v>63068.292000000001</v>
      </c>
      <c r="AE18" s="112">
        <f t="shared" si="6"/>
        <v>63068.292000000001</v>
      </c>
      <c r="AF18" s="112">
        <f t="shared" si="6"/>
        <v>63068.292000000001</v>
      </c>
      <c r="AG18" s="112">
        <f t="shared" si="6"/>
        <v>63068.292000000001</v>
      </c>
      <c r="AH18" s="112">
        <f t="shared" ref="AH18:BI18" si="7">SUM(AH5:AH17)</f>
        <v>63068.292000000001</v>
      </c>
      <c r="AI18" s="112">
        <f t="shared" si="7"/>
        <v>63068.292000000001</v>
      </c>
      <c r="AJ18" s="112">
        <f t="shared" si="7"/>
        <v>63068.292000000001</v>
      </c>
      <c r="AK18" s="112">
        <f t="shared" si="7"/>
        <v>63068.292000000001</v>
      </c>
      <c r="AL18" s="112">
        <f t="shared" si="7"/>
        <v>60166.704800000007</v>
      </c>
      <c r="AM18" s="112">
        <f t="shared" si="7"/>
        <v>57034.560000000005</v>
      </c>
      <c r="AN18" s="112">
        <f t="shared" si="7"/>
        <v>65931.449520000009</v>
      </c>
      <c r="AO18" s="112">
        <f t="shared" si="7"/>
        <v>65931.449520000009</v>
      </c>
      <c r="AP18" s="112">
        <f t="shared" si="7"/>
        <v>65931.449520000009</v>
      </c>
      <c r="AQ18" s="112">
        <f t="shared" si="7"/>
        <v>65931.449520000009</v>
      </c>
      <c r="AR18" s="112">
        <f t="shared" si="7"/>
        <v>65931.449520000009</v>
      </c>
      <c r="AS18" s="112">
        <f t="shared" si="7"/>
        <v>65931.449520000009</v>
      </c>
      <c r="AT18" s="112">
        <f t="shared" si="7"/>
        <v>65931.449520000009</v>
      </c>
      <c r="AU18" s="112">
        <f t="shared" si="7"/>
        <v>65931.449520000009</v>
      </c>
      <c r="AV18" s="112">
        <f t="shared" si="7"/>
        <v>65931.449520000009</v>
      </c>
      <c r="AW18" s="112">
        <f t="shared" si="7"/>
        <v>65931.449520000009</v>
      </c>
      <c r="AX18" s="112">
        <f t="shared" si="7"/>
        <v>62865.087200000009</v>
      </c>
      <c r="AY18" s="112">
        <f t="shared" si="7"/>
        <v>59535.693600000006</v>
      </c>
      <c r="AZ18" s="112">
        <f t="shared" si="7"/>
        <v>68966.396491200008</v>
      </c>
      <c r="BA18" s="112">
        <f t="shared" si="7"/>
        <v>68966.396491200008</v>
      </c>
      <c r="BB18" s="112">
        <f t="shared" si="7"/>
        <v>68966.396491200008</v>
      </c>
      <c r="BC18" s="112">
        <f t="shared" si="7"/>
        <v>68966.396491200008</v>
      </c>
      <c r="BD18" s="112">
        <f t="shared" si="7"/>
        <v>68966.396491200008</v>
      </c>
      <c r="BE18" s="112">
        <f t="shared" si="7"/>
        <v>68966.396491200008</v>
      </c>
      <c r="BF18" s="112">
        <f t="shared" si="7"/>
        <v>68966.396491200008</v>
      </c>
      <c r="BG18" s="112">
        <f t="shared" si="7"/>
        <v>68966.396491200008</v>
      </c>
      <c r="BH18" s="112">
        <f t="shared" si="7"/>
        <v>68966.396491200008</v>
      </c>
      <c r="BI18" s="112">
        <f t="shared" si="7"/>
        <v>68966.396491200008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6"/>
    </row>
    <row r="19" spans="1:89" ht="15" thickTop="1"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9" ht="15" thickBot="1">
      <c r="A20" s="85"/>
      <c r="B20" s="85"/>
      <c r="C20" s="85"/>
      <c r="D20" s="85"/>
      <c r="E20" s="85"/>
      <c r="F20" s="85"/>
    </row>
    <row r="21" spans="1:89">
      <c r="A21" s="128" t="s">
        <v>16</v>
      </c>
      <c r="B21" s="129" t="s">
        <v>30</v>
      </c>
      <c r="C21" s="129" t="s">
        <v>31</v>
      </c>
      <c r="D21" s="129" t="s">
        <v>32</v>
      </c>
      <c r="E21" s="129" t="s">
        <v>33</v>
      </c>
      <c r="F21" s="129" t="s">
        <v>34</v>
      </c>
    </row>
    <row r="22" spans="1:89">
      <c r="A22" s="83" t="str">
        <f t="shared" ref="A22:A34" si="8">A5</f>
        <v>Aluguel</v>
      </c>
      <c r="B22" s="86">
        <f t="shared" ref="B22:B34" si="9">SUM(B5:M5)</f>
        <v>420000</v>
      </c>
      <c r="C22" s="86">
        <f t="shared" ref="C22:C34" si="10">SUM(N5:Y5)</f>
        <v>445200</v>
      </c>
      <c r="D22" s="86">
        <f t="shared" ref="D22:D34" si="11">SUM(Z5:AK5)</f>
        <v>471912</v>
      </c>
      <c r="E22" s="86">
        <f t="shared" ref="E22:E34" si="12">SUM(AL5:AW5)</f>
        <v>500226.72000000003</v>
      </c>
      <c r="F22" s="86">
        <f t="shared" ref="F22:F34" si="13">SUM(AX5:BI5)</f>
        <v>530240.3232000001</v>
      </c>
    </row>
    <row r="23" spans="1:89">
      <c r="A23" s="83" t="str">
        <f t="shared" si="8"/>
        <v>Energia Elétrica</v>
      </c>
      <c r="B23" s="86">
        <f t="shared" si="9"/>
        <v>44604</v>
      </c>
      <c r="C23" s="86">
        <f t="shared" si="10"/>
        <v>54162.000000000007</v>
      </c>
      <c r="D23" s="86">
        <f t="shared" si="11"/>
        <v>57347.999999999993</v>
      </c>
      <c r="E23" s="86">
        <f t="shared" si="12"/>
        <v>57347.999999999993</v>
      </c>
      <c r="F23" s="86">
        <f t="shared" si="13"/>
        <v>57347.999999999993</v>
      </c>
    </row>
    <row r="24" spans="1:89">
      <c r="A24" s="83" t="str">
        <f t="shared" si="8"/>
        <v>Limpeza</v>
      </c>
      <c r="B24" s="86">
        <f t="shared" si="9"/>
        <v>12000</v>
      </c>
      <c r="C24" s="86">
        <f t="shared" si="10"/>
        <v>12000</v>
      </c>
      <c r="D24" s="86">
        <f t="shared" si="11"/>
        <v>12000</v>
      </c>
      <c r="E24" s="86">
        <f t="shared" si="12"/>
        <v>12000</v>
      </c>
      <c r="F24" s="86">
        <f t="shared" si="13"/>
        <v>12000</v>
      </c>
    </row>
    <row r="25" spans="1:89">
      <c r="A25" s="83" t="str">
        <f t="shared" si="8"/>
        <v>IPTU</v>
      </c>
      <c r="B25" s="86">
        <f t="shared" si="9"/>
        <v>74700</v>
      </c>
      <c r="C25" s="86">
        <f t="shared" si="10"/>
        <v>79181.999999999985</v>
      </c>
      <c r="D25" s="86">
        <f t="shared" si="11"/>
        <v>92326.212000000014</v>
      </c>
      <c r="E25" s="86">
        <f t="shared" si="12"/>
        <v>88968.895200000014</v>
      </c>
      <c r="F25" s="86">
        <f t="shared" si="13"/>
        <v>94307.028912000009</v>
      </c>
    </row>
    <row r="26" spans="1:89">
      <c r="A26" s="83" t="str">
        <f t="shared" si="8"/>
        <v>Manutenção</v>
      </c>
      <c r="B26" s="86">
        <f t="shared" si="9"/>
        <v>11000</v>
      </c>
      <c r="C26" s="86">
        <f t="shared" si="10"/>
        <v>12000</v>
      </c>
      <c r="D26" s="86">
        <f t="shared" si="11"/>
        <v>12000</v>
      </c>
      <c r="E26" s="86">
        <f t="shared" si="12"/>
        <v>12000</v>
      </c>
      <c r="F26" s="86">
        <f t="shared" si="13"/>
        <v>12000</v>
      </c>
    </row>
    <row r="27" spans="1:89">
      <c r="A27" s="83" t="str">
        <f t="shared" si="8"/>
        <v>Segurança</v>
      </c>
      <c r="B27" s="86">
        <f t="shared" si="9"/>
        <v>72000</v>
      </c>
      <c r="C27" s="86">
        <f t="shared" si="10"/>
        <v>72000</v>
      </c>
      <c r="D27" s="86">
        <f t="shared" si="11"/>
        <v>72000</v>
      </c>
      <c r="E27" s="86">
        <f t="shared" si="12"/>
        <v>72000</v>
      </c>
      <c r="F27" s="86">
        <f t="shared" si="13"/>
        <v>72000</v>
      </c>
    </row>
    <row r="28" spans="1:89">
      <c r="A28" s="83" t="str">
        <f t="shared" si="8"/>
        <v>Telefone e Internet</v>
      </c>
      <c r="B28" s="86">
        <f t="shared" si="9"/>
        <v>3600</v>
      </c>
      <c r="C28" s="86">
        <f t="shared" si="10"/>
        <v>3600</v>
      </c>
      <c r="D28" s="86">
        <f t="shared" si="11"/>
        <v>3600</v>
      </c>
      <c r="E28" s="86">
        <f t="shared" si="12"/>
        <v>3600</v>
      </c>
      <c r="F28" s="86">
        <f t="shared" si="13"/>
        <v>3600</v>
      </c>
    </row>
    <row r="29" spans="1:89">
      <c r="A29" s="83" t="str">
        <f t="shared" si="8"/>
        <v>Água</v>
      </c>
      <c r="B29" s="86">
        <f t="shared" si="9"/>
        <v>840</v>
      </c>
      <c r="C29" s="86">
        <f t="shared" si="10"/>
        <v>840</v>
      </c>
      <c r="D29" s="86">
        <f t="shared" si="11"/>
        <v>840</v>
      </c>
      <c r="E29" s="86">
        <f t="shared" si="12"/>
        <v>840</v>
      </c>
      <c r="F29" s="86">
        <f t="shared" si="13"/>
        <v>840</v>
      </c>
    </row>
    <row r="30" spans="1:89">
      <c r="A30" s="83" t="str">
        <f t="shared" si="8"/>
        <v>Material de Escritório</v>
      </c>
      <c r="B30" s="86">
        <f t="shared" si="9"/>
        <v>1200</v>
      </c>
      <c r="C30" s="86">
        <f t="shared" si="10"/>
        <v>1200</v>
      </c>
      <c r="D30" s="86">
        <f t="shared" si="11"/>
        <v>1200</v>
      </c>
      <c r="E30" s="86">
        <f t="shared" si="12"/>
        <v>1200</v>
      </c>
      <c r="F30" s="86">
        <f t="shared" si="13"/>
        <v>1200</v>
      </c>
    </row>
    <row r="31" spans="1:89">
      <c r="A31" s="83" t="str">
        <f t="shared" si="8"/>
        <v>Contabilidade</v>
      </c>
      <c r="B31" s="86">
        <f t="shared" si="9"/>
        <v>7200</v>
      </c>
      <c r="C31" s="86">
        <f t="shared" si="10"/>
        <v>7200</v>
      </c>
      <c r="D31" s="86">
        <f t="shared" si="11"/>
        <v>7200</v>
      </c>
      <c r="E31" s="86">
        <f t="shared" si="12"/>
        <v>7200</v>
      </c>
      <c r="F31" s="86">
        <f t="shared" si="13"/>
        <v>7200</v>
      </c>
    </row>
    <row r="32" spans="1:89">
      <c r="A32" s="83" t="str">
        <f t="shared" si="8"/>
        <v>Acessoria Jurídica</v>
      </c>
      <c r="B32" s="86">
        <f t="shared" si="9"/>
        <v>6000</v>
      </c>
      <c r="C32" s="86">
        <f t="shared" si="10"/>
        <v>6000</v>
      </c>
      <c r="D32" s="86">
        <f t="shared" si="11"/>
        <v>6000</v>
      </c>
      <c r="E32" s="86">
        <f t="shared" si="12"/>
        <v>6000</v>
      </c>
      <c r="F32" s="86">
        <f t="shared" si="13"/>
        <v>6000</v>
      </c>
    </row>
    <row r="33" spans="1:54">
      <c r="A33" s="83" t="str">
        <f t="shared" si="8"/>
        <v>Seguro</v>
      </c>
      <c r="B33" s="86">
        <f t="shared" si="9"/>
        <v>12000</v>
      </c>
      <c r="C33" s="86">
        <f t="shared" si="10"/>
        <v>12000</v>
      </c>
      <c r="D33" s="86">
        <f t="shared" si="11"/>
        <v>12000</v>
      </c>
      <c r="E33" s="86">
        <f t="shared" si="12"/>
        <v>12000</v>
      </c>
      <c r="F33" s="86">
        <f t="shared" si="13"/>
        <v>12000</v>
      </c>
    </row>
    <row r="34" spans="1:54">
      <c r="A34" s="83" t="str">
        <f t="shared" si="8"/>
        <v>Marketing</v>
      </c>
      <c r="B34" s="86">
        <f t="shared" si="9"/>
        <v>11475.263999999999</v>
      </c>
      <c r="C34" s="86">
        <f t="shared" si="10"/>
        <v>2602.6316000000006</v>
      </c>
      <c r="D34" s="86">
        <f t="shared" si="11"/>
        <v>2962.7912000000001</v>
      </c>
      <c r="E34" s="86">
        <f t="shared" si="12"/>
        <v>3132.1448</v>
      </c>
      <c r="F34" s="86">
        <f t="shared" si="13"/>
        <v>3329.3935999999999</v>
      </c>
    </row>
    <row r="35" spans="1:54" ht="15" thickBot="1">
      <c r="A35" s="124" t="s">
        <v>2</v>
      </c>
      <c r="B35" s="125">
        <f>SUM(B22:B34)</f>
        <v>676619.26399999997</v>
      </c>
      <c r="C35" s="125">
        <f>SUM(C22:C34)</f>
        <v>707986.63159999996</v>
      </c>
      <c r="D35" s="125">
        <f>SUM(D22:D34)</f>
        <v>751389.00320000004</v>
      </c>
      <c r="E35" s="125">
        <f>SUM(E22:E34)</f>
        <v>776515.76</v>
      </c>
      <c r="F35" s="125">
        <f>SUM(F22:F34)</f>
        <v>812064.74571200006</v>
      </c>
    </row>
    <row r="37" spans="1:54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K14"/>
  <sheetViews>
    <sheetView showGridLines="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77734375" defaultRowHeight="17.25" customHeight="1"/>
  <cols>
    <col min="1" max="1" width="52.33203125" style="5" bestFit="1" customWidth="1"/>
    <col min="2" max="6" width="15.6640625" style="5" customWidth="1"/>
    <col min="7" max="61" width="11.33203125" style="5" bestFit="1" customWidth="1"/>
    <col min="62" max="62" width="12.6640625" style="5" bestFit="1" customWidth="1"/>
    <col min="63" max="67" width="8.77734375" style="5"/>
    <col min="68" max="68" width="12.6640625" style="5" bestFit="1" customWidth="1"/>
    <col min="69" max="73" width="8.77734375" style="5"/>
    <col min="74" max="74" width="12.6640625" style="5" bestFit="1" customWidth="1"/>
    <col min="75" max="83" width="8.77734375" style="5"/>
    <col min="84" max="84" width="12.6640625" style="5" bestFit="1" customWidth="1"/>
    <col min="85" max="85" width="12" style="5" customWidth="1"/>
    <col min="86" max="16384" width="8.77734375" style="5"/>
  </cols>
  <sheetData>
    <row r="1" spans="1:89" ht="17.25" customHeight="1">
      <c r="A1" s="62" t="s">
        <v>52</v>
      </c>
    </row>
    <row r="2" spans="1:89" ht="17.25" customHeight="1">
      <c r="A2" s="32" t="str">
        <f>CONCATENATE(Company, ": ",start, " -  ",end)</f>
        <v>Estacionamento Vertical: Mês 1 -  Mês 60</v>
      </c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89" ht="17.25" customHeight="1" thickBot="1"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ht="17.25" customHeight="1" thickTop="1">
      <c r="A4" s="109" t="s">
        <v>37</v>
      </c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0">
        <v>20</v>
      </c>
      <c r="V4" s="110">
        <v>21</v>
      </c>
      <c r="W4" s="110">
        <v>22</v>
      </c>
      <c r="X4" s="110">
        <v>23</v>
      </c>
      <c r="Y4" s="110">
        <v>24</v>
      </c>
      <c r="Z4" s="110">
        <v>25</v>
      </c>
      <c r="AA4" s="110">
        <v>26</v>
      </c>
      <c r="AB4" s="110">
        <v>27</v>
      </c>
      <c r="AC4" s="110">
        <v>28</v>
      </c>
      <c r="AD4" s="110">
        <v>29</v>
      </c>
      <c r="AE4" s="110">
        <v>30</v>
      </c>
      <c r="AF4" s="110">
        <v>31</v>
      </c>
      <c r="AG4" s="110">
        <v>32</v>
      </c>
      <c r="AH4" s="110">
        <v>33</v>
      </c>
      <c r="AI4" s="110">
        <v>34</v>
      </c>
      <c r="AJ4" s="110">
        <v>35</v>
      </c>
      <c r="AK4" s="110">
        <v>36</v>
      </c>
      <c r="AL4" s="110">
        <v>37</v>
      </c>
      <c r="AM4" s="110">
        <v>38</v>
      </c>
      <c r="AN4" s="110">
        <v>39</v>
      </c>
      <c r="AO4" s="110">
        <v>40</v>
      </c>
      <c r="AP4" s="110">
        <v>41</v>
      </c>
      <c r="AQ4" s="110">
        <v>42</v>
      </c>
      <c r="AR4" s="110">
        <v>43</v>
      </c>
      <c r="AS4" s="110">
        <v>44</v>
      </c>
      <c r="AT4" s="110">
        <v>45</v>
      </c>
      <c r="AU4" s="110">
        <v>46</v>
      </c>
      <c r="AV4" s="110">
        <v>47</v>
      </c>
      <c r="AW4" s="110">
        <v>48</v>
      </c>
      <c r="AX4" s="110">
        <v>49</v>
      </c>
      <c r="AY4" s="110">
        <v>50</v>
      </c>
      <c r="AZ4" s="110">
        <v>51</v>
      </c>
      <c r="BA4" s="110">
        <v>52</v>
      </c>
      <c r="BB4" s="110">
        <v>53</v>
      </c>
      <c r="BC4" s="110">
        <v>54</v>
      </c>
      <c r="BD4" s="110">
        <v>55</v>
      </c>
      <c r="BE4" s="110">
        <v>56</v>
      </c>
      <c r="BF4" s="110">
        <v>57</v>
      </c>
      <c r="BG4" s="110">
        <v>58</v>
      </c>
      <c r="BH4" s="110">
        <v>59</v>
      </c>
      <c r="BI4" s="111">
        <v>60</v>
      </c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6"/>
    </row>
    <row r="5" spans="1:89" s="10" customFormat="1" ht="17.25" customHeight="1">
      <c r="A5" s="87" t="s">
        <v>269</v>
      </c>
      <c r="B5" s="1">
        <v>600</v>
      </c>
      <c r="C5" s="1">
        <f>B5</f>
        <v>600</v>
      </c>
      <c r="D5" s="1">
        <f t="shared" ref="D5:BI5" si="0">C5</f>
        <v>600</v>
      </c>
      <c r="E5" s="1">
        <f t="shared" si="0"/>
        <v>600</v>
      </c>
      <c r="F5" s="1">
        <f t="shared" si="0"/>
        <v>600</v>
      </c>
      <c r="G5" s="1">
        <f t="shared" si="0"/>
        <v>600</v>
      </c>
      <c r="H5" s="1">
        <f t="shared" si="0"/>
        <v>600</v>
      </c>
      <c r="I5" s="1">
        <f t="shared" si="0"/>
        <v>600</v>
      </c>
      <c r="J5" s="1">
        <f t="shared" si="0"/>
        <v>600</v>
      </c>
      <c r="K5" s="1">
        <f t="shared" si="0"/>
        <v>600</v>
      </c>
      <c r="L5" s="1">
        <f t="shared" si="0"/>
        <v>600</v>
      </c>
      <c r="M5" s="1">
        <f t="shared" si="0"/>
        <v>600</v>
      </c>
      <c r="N5" s="1">
        <f t="shared" si="0"/>
        <v>600</v>
      </c>
      <c r="O5" s="1">
        <f t="shared" si="0"/>
        <v>600</v>
      </c>
      <c r="P5" s="1">
        <f t="shared" si="0"/>
        <v>600</v>
      </c>
      <c r="Q5" s="1">
        <f t="shared" si="0"/>
        <v>600</v>
      </c>
      <c r="R5" s="1">
        <f t="shared" si="0"/>
        <v>600</v>
      </c>
      <c r="S5" s="1">
        <f t="shared" si="0"/>
        <v>600</v>
      </c>
      <c r="T5" s="1">
        <f t="shared" si="0"/>
        <v>600</v>
      </c>
      <c r="U5" s="1">
        <f t="shared" si="0"/>
        <v>600</v>
      </c>
      <c r="V5" s="1">
        <f t="shared" si="0"/>
        <v>600</v>
      </c>
      <c r="W5" s="1">
        <f t="shared" si="0"/>
        <v>600</v>
      </c>
      <c r="X5" s="1">
        <f t="shared" si="0"/>
        <v>600</v>
      </c>
      <c r="Y5" s="1">
        <f t="shared" si="0"/>
        <v>600</v>
      </c>
      <c r="Z5" s="1">
        <f t="shared" si="0"/>
        <v>600</v>
      </c>
      <c r="AA5" s="1">
        <f t="shared" si="0"/>
        <v>600</v>
      </c>
      <c r="AB5" s="1">
        <f t="shared" si="0"/>
        <v>600</v>
      </c>
      <c r="AC5" s="1">
        <f t="shared" si="0"/>
        <v>600</v>
      </c>
      <c r="AD5" s="1">
        <f t="shared" si="0"/>
        <v>600</v>
      </c>
      <c r="AE5" s="1">
        <f t="shared" si="0"/>
        <v>600</v>
      </c>
      <c r="AF5" s="1">
        <f t="shared" si="0"/>
        <v>600</v>
      </c>
      <c r="AG5" s="1">
        <f t="shared" si="0"/>
        <v>600</v>
      </c>
      <c r="AH5" s="1">
        <f t="shared" si="0"/>
        <v>600</v>
      </c>
      <c r="AI5" s="1">
        <f t="shared" si="0"/>
        <v>600</v>
      </c>
      <c r="AJ5" s="1">
        <f t="shared" si="0"/>
        <v>600</v>
      </c>
      <c r="AK5" s="1">
        <f t="shared" si="0"/>
        <v>600</v>
      </c>
      <c r="AL5" s="1">
        <f t="shared" si="0"/>
        <v>600</v>
      </c>
      <c r="AM5" s="1">
        <f t="shared" si="0"/>
        <v>600</v>
      </c>
      <c r="AN5" s="1">
        <f t="shared" si="0"/>
        <v>600</v>
      </c>
      <c r="AO5" s="1">
        <f t="shared" si="0"/>
        <v>600</v>
      </c>
      <c r="AP5" s="1">
        <f t="shared" si="0"/>
        <v>600</v>
      </c>
      <c r="AQ5" s="1">
        <f t="shared" si="0"/>
        <v>600</v>
      </c>
      <c r="AR5" s="1">
        <f t="shared" si="0"/>
        <v>600</v>
      </c>
      <c r="AS5" s="1">
        <f t="shared" si="0"/>
        <v>600</v>
      </c>
      <c r="AT5" s="1">
        <f t="shared" si="0"/>
        <v>600</v>
      </c>
      <c r="AU5" s="1">
        <f t="shared" si="0"/>
        <v>600</v>
      </c>
      <c r="AV5" s="1">
        <f t="shared" si="0"/>
        <v>600</v>
      </c>
      <c r="AW5" s="1">
        <f t="shared" si="0"/>
        <v>600</v>
      </c>
      <c r="AX5" s="1">
        <f t="shared" si="0"/>
        <v>600</v>
      </c>
      <c r="AY5" s="1">
        <f t="shared" si="0"/>
        <v>600</v>
      </c>
      <c r="AZ5" s="1">
        <f t="shared" si="0"/>
        <v>600</v>
      </c>
      <c r="BA5" s="1">
        <f t="shared" si="0"/>
        <v>600</v>
      </c>
      <c r="BB5" s="1">
        <f t="shared" si="0"/>
        <v>600</v>
      </c>
      <c r="BC5" s="1">
        <f t="shared" si="0"/>
        <v>600</v>
      </c>
      <c r="BD5" s="1">
        <f t="shared" si="0"/>
        <v>600</v>
      </c>
      <c r="BE5" s="1">
        <f t="shared" si="0"/>
        <v>600</v>
      </c>
      <c r="BF5" s="1">
        <f t="shared" si="0"/>
        <v>600</v>
      </c>
      <c r="BG5" s="1">
        <f t="shared" si="0"/>
        <v>600</v>
      </c>
      <c r="BH5" s="1">
        <f t="shared" si="0"/>
        <v>600</v>
      </c>
      <c r="BI5" s="1">
        <f t="shared" si="0"/>
        <v>600</v>
      </c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6"/>
    </row>
    <row r="6" spans="1:89" s="10" customFormat="1" ht="17.25" customHeight="1" thickBot="1">
      <c r="A6" s="113" t="s">
        <v>2</v>
      </c>
      <c r="B6" s="112">
        <f t="shared" ref="B6:AG6" si="1">SUM(B5:B5)</f>
        <v>600</v>
      </c>
      <c r="C6" s="112">
        <f t="shared" si="1"/>
        <v>600</v>
      </c>
      <c r="D6" s="112">
        <f t="shared" si="1"/>
        <v>600</v>
      </c>
      <c r="E6" s="112">
        <f t="shared" si="1"/>
        <v>600</v>
      </c>
      <c r="F6" s="112">
        <f t="shared" si="1"/>
        <v>600</v>
      </c>
      <c r="G6" s="112">
        <f t="shared" si="1"/>
        <v>600</v>
      </c>
      <c r="H6" s="112">
        <f t="shared" si="1"/>
        <v>600</v>
      </c>
      <c r="I6" s="112">
        <f t="shared" si="1"/>
        <v>600</v>
      </c>
      <c r="J6" s="112">
        <f t="shared" si="1"/>
        <v>600</v>
      </c>
      <c r="K6" s="112">
        <f t="shared" si="1"/>
        <v>600</v>
      </c>
      <c r="L6" s="112">
        <f t="shared" si="1"/>
        <v>600</v>
      </c>
      <c r="M6" s="112">
        <f t="shared" si="1"/>
        <v>600</v>
      </c>
      <c r="N6" s="112">
        <f t="shared" si="1"/>
        <v>600</v>
      </c>
      <c r="O6" s="112">
        <f t="shared" si="1"/>
        <v>600</v>
      </c>
      <c r="P6" s="112">
        <f t="shared" si="1"/>
        <v>600</v>
      </c>
      <c r="Q6" s="112">
        <f t="shared" si="1"/>
        <v>600</v>
      </c>
      <c r="R6" s="112">
        <f t="shared" si="1"/>
        <v>600</v>
      </c>
      <c r="S6" s="112">
        <f t="shared" si="1"/>
        <v>600</v>
      </c>
      <c r="T6" s="112">
        <f t="shared" si="1"/>
        <v>600</v>
      </c>
      <c r="U6" s="112">
        <f t="shared" si="1"/>
        <v>600</v>
      </c>
      <c r="V6" s="112">
        <f t="shared" si="1"/>
        <v>600</v>
      </c>
      <c r="W6" s="112">
        <f t="shared" si="1"/>
        <v>600</v>
      </c>
      <c r="X6" s="112">
        <f t="shared" si="1"/>
        <v>600</v>
      </c>
      <c r="Y6" s="112">
        <f t="shared" si="1"/>
        <v>600</v>
      </c>
      <c r="Z6" s="112">
        <f t="shared" si="1"/>
        <v>600</v>
      </c>
      <c r="AA6" s="112">
        <f t="shared" si="1"/>
        <v>600</v>
      </c>
      <c r="AB6" s="112">
        <f t="shared" si="1"/>
        <v>600</v>
      </c>
      <c r="AC6" s="112">
        <f t="shared" si="1"/>
        <v>600</v>
      </c>
      <c r="AD6" s="112">
        <f t="shared" si="1"/>
        <v>600</v>
      </c>
      <c r="AE6" s="112">
        <f t="shared" si="1"/>
        <v>600</v>
      </c>
      <c r="AF6" s="112">
        <f t="shared" si="1"/>
        <v>600</v>
      </c>
      <c r="AG6" s="112">
        <f t="shared" si="1"/>
        <v>600</v>
      </c>
      <c r="AH6" s="112">
        <f t="shared" ref="AH6:BI6" si="2">SUM(AH5:AH5)</f>
        <v>600</v>
      </c>
      <c r="AI6" s="112">
        <f t="shared" si="2"/>
        <v>600</v>
      </c>
      <c r="AJ6" s="112">
        <f t="shared" si="2"/>
        <v>600</v>
      </c>
      <c r="AK6" s="112">
        <f t="shared" si="2"/>
        <v>600</v>
      </c>
      <c r="AL6" s="112">
        <f t="shared" si="2"/>
        <v>600</v>
      </c>
      <c r="AM6" s="112">
        <f t="shared" si="2"/>
        <v>600</v>
      </c>
      <c r="AN6" s="112">
        <f t="shared" si="2"/>
        <v>600</v>
      </c>
      <c r="AO6" s="112">
        <f t="shared" si="2"/>
        <v>600</v>
      </c>
      <c r="AP6" s="112">
        <f t="shared" si="2"/>
        <v>600</v>
      </c>
      <c r="AQ6" s="112">
        <f t="shared" si="2"/>
        <v>600</v>
      </c>
      <c r="AR6" s="112">
        <f t="shared" si="2"/>
        <v>600</v>
      </c>
      <c r="AS6" s="112">
        <f t="shared" si="2"/>
        <v>600</v>
      </c>
      <c r="AT6" s="112">
        <f t="shared" si="2"/>
        <v>600</v>
      </c>
      <c r="AU6" s="112">
        <f t="shared" si="2"/>
        <v>600</v>
      </c>
      <c r="AV6" s="112">
        <f t="shared" si="2"/>
        <v>600</v>
      </c>
      <c r="AW6" s="112">
        <f t="shared" si="2"/>
        <v>600</v>
      </c>
      <c r="AX6" s="112">
        <f t="shared" si="2"/>
        <v>600</v>
      </c>
      <c r="AY6" s="112">
        <f t="shared" si="2"/>
        <v>600</v>
      </c>
      <c r="AZ6" s="112">
        <f t="shared" si="2"/>
        <v>600</v>
      </c>
      <c r="BA6" s="112">
        <f t="shared" si="2"/>
        <v>600</v>
      </c>
      <c r="BB6" s="112">
        <f t="shared" si="2"/>
        <v>600</v>
      </c>
      <c r="BC6" s="112">
        <f t="shared" si="2"/>
        <v>600</v>
      </c>
      <c r="BD6" s="112">
        <f t="shared" si="2"/>
        <v>600</v>
      </c>
      <c r="BE6" s="112">
        <f t="shared" si="2"/>
        <v>600</v>
      </c>
      <c r="BF6" s="112">
        <f t="shared" si="2"/>
        <v>600</v>
      </c>
      <c r="BG6" s="112">
        <f t="shared" si="2"/>
        <v>600</v>
      </c>
      <c r="BH6" s="112">
        <f t="shared" si="2"/>
        <v>600</v>
      </c>
      <c r="BI6" s="112">
        <f t="shared" si="2"/>
        <v>600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6"/>
    </row>
    <row r="7" spans="1:89" s="10" customFormat="1" ht="17.25" customHeight="1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</row>
    <row r="8" spans="1:89" ht="17.25" customHeight="1" thickBot="1">
      <c r="A8" s="85"/>
      <c r="B8" s="85"/>
      <c r="C8" s="85"/>
      <c r="D8" s="85"/>
      <c r="E8" s="85"/>
      <c r="F8" s="85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</row>
    <row r="9" spans="1:89" ht="17.25" customHeight="1">
      <c r="A9" s="114" t="s">
        <v>37</v>
      </c>
      <c r="B9" s="115" t="s">
        <v>30</v>
      </c>
      <c r="C9" s="115" t="s">
        <v>31</v>
      </c>
      <c r="D9" s="115" t="s">
        <v>32</v>
      </c>
      <c r="E9" s="115" t="s">
        <v>33</v>
      </c>
      <c r="F9" s="116" t="s">
        <v>34</v>
      </c>
    </row>
    <row r="10" spans="1:89" ht="17.25" customHeight="1">
      <c r="A10" s="53" t="str">
        <f>A5</f>
        <v>Contabilidade</v>
      </c>
      <c r="B10" s="88">
        <f>SUM(B5:M5)</f>
        <v>7200</v>
      </c>
      <c r="C10" s="88">
        <f>SUM(N5:Y5)</f>
        <v>7200</v>
      </c>
      <c r="D10" s="88">
        <f>SUM(Z5:AK5)</f>
        <v>7200</v>
      </c>
      <c r="E10" s="88">
        <f>SUM(AL5:AW5)</f>
        <v>7200</v>
      </c>
      <c r="F10" s="93">
        <f>SUM(AX5:BI5)</f>
        <v>7200</v>
      </c>
    </row>
    <row r="11" spans="1:89" ht="17.25" customHeight="1" thickBot="1">
      <c r="A11" s="117" t="s">
        <v>2</v>
      </c>
      <c r="B11" s="106">
        <f>SUM(B10:B10)</f>
        <v>7200</v>
      </c>
      <c r="C11" s="106">
        <f>SUM(C10:C10)</f>
        <v>7200</v>
      </c>
      <c r="D11" s="106">
        <f>SUM(D10:D10)</f>
        <v>7200</v>
      </c>
      <c r="E11" s="106">
        <f>SUM(E10:E10)</f>
        <v>7200</v>
      </c>
      <c r="F11" s="118">
        <f>SUM(F10:F10)</f>
        <v>7200</v>
      </c>
    </row>
    <row r="12" spans="1:89" ht="17.25" customHeight="1">
      <c r="A12" s="10"/>
      <c r="B12" s="10"/>
      <c r="C12" s="10"/>
      <c r="D12" s="10"/>
      <c r="E12" s="10"/>
      <c r="F12" s="10"/>
    </row>
    <row r="14" spans="1:89" ht="17.25" customHeight="1">
      <c r="AW14" s="4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CG31"/>
  <sheetViews>
    <sheetView showGridLines="0" workbookViewId="0">
      <pane xSplit="1" ySplit="8" topLeftCell="B15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77734375" defaultRowHeight="14.4"/>
  <cols>
    <col min="1" max="1" width="42.109375" style="34" customWidth="1"/>
    <col min="2" max="6" width="16" style="34" customWidth="1"/>
    <col min="7" max="37" width="13.33203125" style="34" bestFit="1" customWidth="1"/>
    <col min="38" max="49" width="13.33203125" style="35" bestFit="1" customWidth="1"/>
    <col min="50" max="61" width="13.33203125" style="36" bestFit="1" customWidth="1"/>
    <col min="62" max="62" width="14" style="36" customWidth="1"/>
    <col min="63" max="63" width="11" style="36" bestFit="1" customWidth="1"/>
    <col min="64" max="72" width="8.77734375" style="36"/>
    <col min="73" max="73" width="12.109375" style="36" customWidth="1"/>
    <col min="74" max="75" width="11" style="36" bestFit="1" customWidth="1"/>
    <col min="76" max="84" width="8.77734375" style="36"/>
    <col min="85" max="85" width="13.77734375" style="36" customWidth="1"/>
    <col min="86" max="16384" width="8.77734375" style="36"/>
  </cols>
  <sheetData>
    <row r="1" spans="1:85" s="31" customFormat="1">
      <c r="A1" s="62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</row>
    <row r="2" spans="1:85" s="31" customFormat="1">
      <c r="A2" s="33" t="str">
        <f>CONCATENATE(Company, " : ",start, " -  ",end)</f>
        <v>Estacionamento Vertical : Mês 1 -  Mês 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85" s="31" customFormat="1">
      <c r="A3" s="3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7" spans="1:85" ht="1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</row>
    <row r="8" spans="1:85" s="66" customFormat="1">
      <c r="A8" s="130" t="s">
        <v>18</v>
      </c>
      <c r="B8" s="131">
        <v>1</v>
      </c>
      <c r="C8" s="131">
        <f>B8+1</f>
        <v>2</v>
      </c>
      <c r="D8" s="131">
        <f t="shared" ref="D8:BI8" si="0">C8+1</f>
        <v>3</v>
      </c>
      <c r="E8" s="131">
        <f t="shared" si="0"/>
        <v>4</v>
      </c>
      <c r="F8" s="131">
        <f t="shared" si="0"/>
        <v>5</v>
      </c>
      <c r="G8" s="131">
        <f t="shared" si="0"/>
        <v>6</v>
      </c>
      <c r="H8" s="131">
        <f t="shared" si="0"/>
        <v>7</v>
      </c>
      <c r="I8" s="131">
        <f t="shared" si="0"/>
        <v>8</v>
      </c>
      <c r="J8" s="131">
        <f t="shared" si="0"/>
        <v>9</v>
      </c>
      <c r="K8" s="131">
        <f t="shared" si="0"/>
        <v>10</v>
      </c>
      <c r="L8" s="131">
        <f t="shared" si="0"/>
        <v>11</v>
      </c>
      <c r="M8" s="131">
        <f t="shared" si="0"/>
        <v>12</v>
      </c>
      <c r="N8" s="131">
        <f t="shared" si="0"/>
        <v>13</v>
      </c>
      <c r="O8" s="131">
        <f t="shared" si="0"/>
        <v>14</v>
      </c>
      <c r="P8" s="131">
        <f t="shared" si="0"/>
        <v>15</v>
      </c>
      <c r="Q8" s="131">
        <f t="shared" si="0"/>
        <v>16</v>
      </c>
      <c r="R8" s="131">
        <f t="shared" si="0"/>
        <v>17</v>
      </c>
      <c r="S8" s="131">
        <f t="shared" si="0"/>
        <v>18</v>
      </c>
      <c r="T8" s="131">
        <f t="shared" si="0"/>
        <v>19</v>
      </c>
      <c r="U8" s="131">
        <f t="shared" si="0"/>
        <v>20</v>
      </c>
      <c r="V8" s="131">
        <f t="shared" si="0"/>
        <v>21</v>
      </c>
      <c r="W8" s="131">
        <f t="shared" si="0"/>
        <v>22</v>
      </c>
      <c r="X8" s="131">
        <f t="shared" si="0"/>
        <v>23</v>
      </c>
      <c r="Y8" s="131">
        <f t="shared" si="0"/>
        <v>24</v>
      </c>
      <c r="Z8" s="131">
        <f t="shared" si="0"/>
        <v>25</v>
      </c>
      <c r="AA8" s="131">
        <f t="shared" si="0"/>
        <v>26</v>
      </c>
      <c r="AB8" s="131">
        <f t="shared" si="0"/>
        <v>27</v>
      </c>
      <c r="AC8" s="131">
        <f t="shared" si="0"/>
        <v>28</v>
      </c>
      <c r="AD8" s="131">
        <f t="shared" si="0"/>
        <v>29</v>
      </c>
      <c r="AE8" s="131">
        <f t="shared" si="0"/>
        <v>30</v>
      </c>
      <c r="AF8" s="131">
        <f t="shared" si="0"/>
        <v>31</v>
      </c>
      <c r="AG8" s="131">
        <f t="shared" si="0"/>
        <v>32</v>
      </c>
      <c r="AH8" s="131">
        <f t="shared" si="0"/>
        <v>33</v>
      </c>
      <c r="AI8" s="131">
        <f t="shared" si="0"/>
        <v>34</v>
      </c>
      <c r="AJ8" s="131">
        <f t="shared" si="0"/>
        <v>35</v>
      </c>
      <c r="AK8" s="131">
        <f t="shared" si="0"/>
        <v>36</v>
      </c>
      <c r="AL8" s="131">
        <f t="shared" si="0"/>
        <v>37</v>
      </c>
      <c r="AM8" s="131">
        <f t="shared" si="0"/>
        <v>38</v>
      </c>
      <c r="AN8" s="131">
        <f t="shared" si="0"/>
        <v>39</v>
      </c>
      <c r="AO8" s="131">
        <f t="shared" si="0"/>
        <v>40</v>
      </c>
      <c r="AP8" s="131">
        <f t="shared" si="0"/>
        <v>41</v>
      </c>
      <c r="AQ8" s="131">
        <f t="shared" si="0"/>
        <v>42</v>
      </c>
      <c r="AR8" s="131">
        <f t="shared" si="0"/>
        <v>43</v>
      </c>
      <c r="AS8" s="131">
        <f t="shared" si="0"/>
        <v>44</v>
      </c>
      <c r="AT8" s="131">
        <f t="shared" si="0"/>
        <v>45</v>
      </c>
      <c r="AU8" s="131">
        <f t="shared" si="0"/>
        <v>46</v>
      </c>
      <c r="AV8" s="131">
        <f t="shared" si="0"/>
        <v>47</v>
      </c>
      <c r="AW8" s="131">
        <f t="shared" si="0"/>
        <v>48</v>
      </c>
      <c r="AX8" s="131">
        <f t="shared" si="0"/>
        <v>49</v>
      </c>
      <c r="AY8" s="131">
        <f t="shared" si="0"/>
        <v>50</v>
      </c>
      <c r="AZ8" s="131">
        <f t="shared" si="0"/>
        <v>51</v>
      </c>
      <c r="BA8" s="131">
        <f t="shared" si="0"/>
        <v>52</v>
      </c>
      <c r="BB8" s="131">
        <f t="shared" si="0"/>
        <v>53</v>
      </c>
      <c r="BC8" s="131">
        <f t="shared" si="0"/>
        <v>54</v>
      </c>
      <c r="BD8" s="131">
        <f t="shared" si="0"/>
        <v>55</v>
      </c>
      <c r="BE8" s="131">
        <f t="shared" si="0"/>
        <v>56</v>
      </c>
      <c r="BF8" s="131">
        <f t="shared" si="0"/>
        <v>57</v>
      </c>
      <c r="BG8" s="131">
        <f t="shared" si="0"/>
        <v>58</v>
      </c>
      <c r="BH8" s="131">
        <f t="shared" si="0"/>
        <v>59</v>
      </c>
      <c r="BI8" s="131">
        <f t="shared" si="0"/>
        <v>60</v>
      </c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</row>
    <row r="9" spans="1:85">
      <c r="A9" s="68" t="s">
        <v>231</v>
      </c>
      <c r="B9" s="170">
        <v>1</v>
      </c>
      <c r="C9" s="170">
        <f t="shared" ref="C9:C10" si="1">B9</f>
        <v>1</v>
      </c>
      <c r="D9" s="170">
        <f t="shared" ref="D9:D10" si="2">C9</f>
        <v>1</v>
      </c>
      <c r="E9" s="170">
        <f t="shared" ref="E9:E10" si="3">D9</f>
        <v>1</v>
      </c>
      <c r="F9" s="170">
        <f t="shared" ref="F9:F10" si="4">E9</f>
        <v>1</v>
      </c>
      <c r="G9" s="170">
        <f t="shared" ref="G9:G10" si="5">F9</f>
        <v>1</v>
      </c>
      <c r="H9" s="170">
        <f t="shared" ref="H9:H10" si="6">G9</f>
        <v>1</v>
      </c>
      <c r="I9" s="170">
        <f t="shared" ref="I9:I10" si="7">H9</f>
        <v>1</v>
      </c>
      <c r="J9" s="170">
        <f t="shared" ref="J9:J10" si="8">I9</f>
        <v>1</v>
      </c>
      <c r="K9" s="170">
        <f t="shared" ref="K9:K10" si="9">J9</f>
        <v>1</v>
      </c>
      <c r="L9" s="170">
        <f t="shared" ref="L9:L10" si="10">K9</f>
        <v>1</v>
      </c>
      <c r="M9" s="170">
        <f t="shared" ref="M9:M10" si="11">L9</f>
        <v>1</v>
      </c>
      <c r="N9" s="170">
        <f t="shared" ref="N9:BI9" si="12">M9</f>
        <v>1</v>
      </c>
      <c r="O9" s="170">
        <f t="shared" si="12"/>
        <v>1</v>
      </c>
      <c r="P9" s="170">
        <f t="shared" si="12"/>
        <v>1</v>
      </c>
      <c r="Q9" s="170">
        <f t="shared" si="12"/>
        <v>1</v>
      </c>
      <c r="R9" s="170">
        <f t="shared" si="12"/>
        <v>1</v>
      </c>
      <c r="S9" s="170">
        <f t="shared" si="12"/>
        <v>1</v>
      </c>
      <c r="T9" s="170">
        <f t="shared" si="12"/>
        <v>1</v>
      </c>
      <c r="U9" s="170">
        <f t="shared" si="12"/>
        <v>1</v>
      </c>
      <c r="V9" s="170">
        <f t="shared" si="12"/>
        <v>1</v>
      </c>
      <c r="W9" s="170">
        <f t="shared" si="12"/>
        <v>1</v>
      </c>
      <c r="X9" s="170">
        <f t="shared" si="12"/>
        <v>1</v>
      </c>
      <c r="Y9" s="170">
        <f t="shared" si="12"/>
        <v>1</v>
      </c>
      <c r="Z9" s="170">
        <f t="shared" si="12"/>
        <v>1</v>
      </c>
      <c r="AA9" s="170">
        <f t="shared" si="12"/>
        <v>1</v>
      </c>
      <c r="AB9" s="170">
        <f t="shared" si="12"/>
        <v>1</v>
      </c>
      <c r="AC9" s="170">
        <f t="shared" si="12"/>
        <v>1</v>
      </c>
      <c r="AD9" s="170">
        <f t="shared" si="12"/>
        <v>1</v>
      </c>
      <c r="AE9" s="170">
        <f t="shared" si="12"/>
        <v>1</v>
      </c>
      <c r="AF9" s="170">
        <f t="shared" si="12"/>
        <v>1</v>
      </c>
      <c r="AG9" s="170">
        <f t="shared" si="12"/>
        <v>1</v>
      </c>
      <c r="AH9" s="170">
        <f t="shared" si="12"/>
        <v>1</v>
      </c>
      <c r="AI9" s="170">
        <f t="shared" si="12"/>
        <v>1</v>
      </c>
      <c r="AJ9" s="170">
        <f t="shared" si="12"/>
        <v>1</v>
      </c>
      <c r="AK9" s="170">
        <f t="shared" si="12"/>
        <v>1</v>
      </c>
      <c r="AL9" s="170">
        <f t="shared" si="12"/>
        <v>1</v>
      </c>
      <c r="AM9" s="170">
        <f t="shared" si="12"/>
        <v>1</v>
      </c>
      <c r="AN9" s="170">
        <f t="shared" si="12"/>
        <v>1</v>
      </c>
      <c r="AO9" s="170">
        <f t="shared" si="12"/>
        <v>1</v>
      </c>
      <c r="AP9" s="170">
        <f t="shared" si="12"/>
        <v>1</v>
      </c>
      <c r="AQ9" s="170">
        <f t="shared" si="12"/>
        <v>1</v>
      </c>
      <c r="AR9" s="170">
        <f t="shared" si="12"/>
        <v>1</v>
      </c>
      <c r="AS9" s="170">
        <f t="shared" si="12"/>
        <v>1</v>
      </c>
      <c r="AT9" s="170">
        <f t="shared" si="12"/>
        <v>1</v>
      </c>
      <c r="AU9" s="170">
        <f t="shared" si="12"/>
        <v>1</v>
      </c>
      <c r="AV9" s="170">
        <f t="shared" si="12"/>
        <v>1</v>
      </c>
      <c r="AW9" s="170">
        <f t="shared" si="12"/>
        <v>1</v>
      </c>
      <c r="AX9" s="170">
        <f t="shared" si="12"/>
        <v>1</v>
      </c>
      <c r="AY9" s="170">
        <f t="shared" si="12"/>
        <v>1</v>
      </c>
      <c r="AZ9" s="170">
        <f t="shared" si="12"/>
        <v>1</v>
      </c>
      <c r="BA9" s="170">
        <f t="shared" si="12"/>
        <v>1</v>
      </c>
      <c r="BB9" s="170">
        <f t="shared" si="12"/>
        <v>1</v>
      </c>
      <c r="BC9" s="170">
        <f t="shared" si="12"/>
        <v>1</v>
      </c>
      <c r="BD9" s="170">
        <f t="shared" si="12"/>
        <v>1</v>
      </c>
      <c r="BE9" s="170">
        <f t="shared" si="12"/>
        <v>1</v>
      </c>
      <c r="BF9" s="170">
        <f t="shared" si="12"/>
        <v>1</v>
      </c>
      <c r="BG9" s="170">
        <f t="shared" si="12"/>
        <v>1</v>
      </c>
      <c r="BH9" s="170">
        <f t="shared" si="12"/>
        <v>1</v>
      </c>
      <c r="BI9" s="170">
        <f t="shared" si="12"/>
        <v>1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</row>
    <row r="10" spans="1:85">
      <c r="A10" s="68" t="s">
        <v>232</v>
      </c>
      <c r="B10" s="170">
        <v>5</v>
      </c>
      <c r="C10" s="170">
        <f t="shared" si="1"/>
        <v>5</v>
      </c>
      <c r="D10" s="170">
        <f t="shared" si="2"/>
        <v>5</v>
      </c>
      <c r="E10" s="170">
        <f t="shared" si="3"/>
        <v>5</v>
      </c>
      <c r="F10" s="170">
        <f t="shared" si="4"/>
        <v>5</v>
      </c>
      <c r="G10" s="170">
        <f t="shared" si="5"/>
        <v>5</v>
      </c>
      <c r="H10" s="170">
        <f t="shared" si="6"/>
        <v>5</v>
      </c>
      <c r="I10" s="170">
        <f t="shared" si="7"/>
        <v>5</v>
      </c>
      <c r="J10" s="170">
        <f t="shared" si="8"/>
        <v>5</v>
      </c>
      <c r="K10" s="170">
        <f t="shared" si="9"/>
        <v>5</v>
      </c>
      <c r="L10" s="170">
        <f t="shared" si="10"/>
        <v>5</v>
      </c>
      <c r="M10" s="170">
        <f t="shared" si="11"/>
        <v>5</v>
      </c>
      <c r="N10" s="170">
        <f t="shared" ref="N10:BI10" si="13">M10</f>
        <v>5</v>
      </c>
      <c r="O10" s="170">
        <f t="shared" si="13"/>
        <v>5</v>
      </c>
      <c r="P10" s="170">
        <f t="shared" si="13"/>
        <v>5</v>
      </c>
      <c r="Q10" s="170">
        <f t="shared" si="13"/>
        <v>5</v>
      </c>
      <c r="R10" s="170">
        <f t="shared" si="13"/>
        <v>5</v>
      </c>
      <c r="S10" s="170">
        <f t="shared" si="13"/>
        <v>5</v>
      </c>
      <c r="T10" s="170">
        <f t="shared" si="13"/>
        <v>5</v>
      </c>
      <c r="U10" s="170">
        <f t="shared" si="13"/>
        <v>5</v>
      </c>
      <c r="V10" s="170">
        <f t="shared" si="13"/>
        <v>5</v>
      </c>
      <c r="W10" s="170">
        <f t="shared" si="13"/>
        <v>5</v>
      </c>
      <c r="X10" s="170">
        <f t="shared" si="13"/>
        <v>5</v>
      </c>
      <c r="Y10" s="170">
        <f t="shared" si="13"/>
        <v>5</v>
      </c>
      <c r="Z10" s="170">
        <f t="shared" si="13"/>
        <v>5</v>
      </c>
      <c r="AA10" s="170">
        <f t="shared" si="13"/>
        <v>5</v>
      </c>
      <c r="AB10" s="170">
        <f t="shared" si="13"/>
        <v>5</v>
      </c>
      <c r="AC10" s="170">
        <f t="shared" si="13"/>
        <v>5</v>
      </c>
      <c r="AD10" s="170">
        <f t="shared" si="13"/>
        <v>5</v>
      </c>
      <c r="AE10" s="170">
        <f t="shared" si="13"/>
        <v>5</v>
      </c>
      <c r="AF10" s="170">
        <f t="shared" si="13"/>
        <v>5</v>
      </c>
      <c r="AG10" s="170">
        <f t="shared" si="13"/>
        <v>5</v>
      </c>
      <c r="AH10" s="170">
        <f t="shared" si="13"/>
        <v>5</v>
      </c>
      <c r="AI10" s="170">
        <f t="shared" si="13"/>
        <v>5</v>
      </c>
      <c r="AJ10" s="170">
        <f t="shared" si="13"/>
        <v>5</v>
      </c>
      <c r="AK10" s="170">
        <f t="shared" si="13"/>
        <v>5</v>
      </c>
      <c r="AL10" s="170">
        <f t="shared" si="13"/>
        <v>5</v>
      </c>
      <c r="AM10" s="170">
        <f t="shared" si="13"/>
        <v>5</v>
      </c>
      <c r="AN10" s="170">
        <f t="shared" si="13"/>
        <v>5</v>
      </c>
      <c r="AO10" s="170">
        <f t="shared" si="13"/>
        <v>5</v>
      </c>
      <c r="AP10" s="170">
        <f t="shared" si="13"/>
        <v>5</v>
      </c>
      <c r="AQ10" s="170">
        <f t="shared" si="13"/>
        <v>5</v>
      </c>
      <c r="AR10" s="170">
        <f t="shared" si="13"/>
        <v>5</v>
      </c>
      <c r="AS10" s="170">
        <f t="shared" si="13"/>
        <v>5</v>
      </c>
      <c r="AT10" s="170">
        <f t="shared" si="13"/>
        <v>5</v>
      </c>
      <c r="AU10" s="170">
        <f t="shared" si="13"/>
        <v>5</v>
      </c>
      <c r="AV10" s="170">
        <f t="shared" si="13"/>
        <v>5</v>
      </c>
      <c r="AW10" s="170">
        <f t="shared" si="13"/>
        <v>5</v>
      </c>
      <c r="AX10" s="170">
        <f t="shared" si="13"/>
        <v>5</v>
      </c>
      <c r="AY10" s="170">
        <f t="shared" si="13"/>
        <v>5</v>
      </c>
      <c r="AZ10" s="170">
        <f t="shared" si="13"/>
        <v>5</v>
      </c>
      <c r="BA10" s="170">
        <f t="shared" si="13"/>
        <v>5</v>
      </c>
      <c r="BB10" s="170">
        <f t="shared" si="13"/>
        <v>5</v>
      </c>
      <c r="BC10" s="170">
        <f t="shared" si="13"/>
        <v>5</v>
      </c>
      <c r="BD10" s="170">
        <f t="shared" si="13"/>
        <v>5</v>
      </c>
      <c r="BE10" s="170">
        <f t="shared" si="13"/>
        <v>5</v>
      </c>
      <c r="BF10" s="170">
        <f t="shared" si="13"/>
        <v>5</v>
      </c>
      <c r="BG10" s="170">
        <f t="shared" si="13"/>
        <v>5</v>
      </c>
      <c r="BH10" s="170">
        <f t="shared" si="13"/>
        <v>5</v>
      </c>
      <c r="BI10" s="170">
        <f t="shared" si="13"/>
        <v>5</v>
      </c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</row>
    <row r="11" spans="1:85">
      <c r="A11" s="69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</row>
    <row r="12" spans="1:85" s="70" customFormat="1">
      <c r="A12" s="132" t="s">
        <v>27</v>
      </c>
      <c r="B12" s="133">
        <v>1</v>
      </c>
      <c r="C12" s="133">
        <f>B12+1</f>
        <v>2</v>
      </c>
      <c r="D12" s="133">
        <f t="shared" ref="D12:BI12" si="14">C12+1</f>
        <v>3</v>
      </c>
      <c r="E12" s="133">
        <f t="shared" si="14"/>
        <v>4</v>
      </c>
      <c r="F12" s="133">
        <f t="shared" si="14"/>
        <v>5</v>
      </c>
      <c r="G12" s="133">
        <f t="shared" si="14"/>
        <v>6</v>
      </c>
      <c r="H12" s="133">
        <f t="shared" si="14"/>
        <v>7</v>
      </c>
      <c r="I12" s="133">
        <f t="shared" si="14"/>
        <v>8</v>
      </c>
      <c r="J12" s="133">
        <f t="shared" si="14"/>
        <v>9</v>
      </c>
      <c r="K12" s="133">
        <f t="shared" si="14"/>
        <v>10</v>
      </c>
      <c r="L12" s="133">
        <f t="shared" si="14"/>
        <v>11</v>
      </c>
      <c r="M12" s="133">
        <f t="shared" si="14"/>
        <v>12</v>
      </c>
      <c r="N12" s="133">
        <f t="shared" si="14"/>
        <v>13</v>
      </c>
      <c r="O12" s="133">
        <f t="shared" si="14"/>
        <v>14</v>
      </c>
      <c r="P12" s="133">
        <f t="shared" si="14"/>
        <v>15</v>
      </c>
      <c r="Q12" s="133">
        <f t="shared" si="14"/>
        <v>16</v>
      </c>
      <c r="R12" s="133">
        <f t="shared" si="14"/>
        <v>17</v>
      </c>
      <c r="S12" s="133">
        <f t="shared" si="14"/>
        <v>18</v>
      </c>
      <c r="T12" s="133">
        <f t="shared" si="14"/>
        <v>19</v>
      </c>
      <c r="U12" s="133">
        <f t="shared" si="14"/>
        <v>20</v>
      </c>
      <c r="V12" s="133">
        <f t="shared" si="14"/>
        <v>21</v>
      </c>
      <c r="W12" s="133">
        <f t="shared" si="14"/>
        <v>22</v>
      </c>
      <c r="X12" s="133">
        <f t="shared" si="14"/>
        <v>23</v>
      </c>
      <c r="Y12" s="133">
        <f t="shared" si="14"/>
        <v>24</v>
      </c>
      <c r="Z12" s="133">
        <f t="shared" si="14"/>
        <v>25</v>
      </c>
      <c r="AA12" s="133">
        <f t="shared" si="14"/>
        <v>26</v>
      </c>
      <c r="AB12" s="133">
        <f t="shared" si="14"/>
        <v>27</v>
      </c>
      <c r="AC12" s="133">
        <f t="shared" si="14"/>
        <v>28</v>
      </c>
      <c r="AD12" s="133">
        <f t="shared" si="14"/>
        <v>29</v>
      </c>
      <c r="AE12" s="133">
        <f t="shared" si="14"/>
        <v>30</v>
      </c>
      <c r="AF12" s="133">
        <f t="shared" si="14"/>
        <v>31</v>
      </c>
      <c r="AG12" s="133">
        <f t="shared" si="14"/>
        <v>32</v>
      </c>
      <c r="AH12" s="133">
        <f t="shared" si="14"/>
        <v>33</v>
      </c>
      <c r="AI12" s="133">
        <f t="shared" si="14"/>
        <v>34</v>
      </c>
      <c r="AJ12" s="133">
        <f t="shared" si="14"/>
        <v>35</v>
      </c>
      <c r="AK12" s="133">
        <f t="shared" si="14"/>
        <v>36</v>
      </c>
      <c r="AL12" s="133">
        <f t="shared" si="14"/>
        <v>37</v>
      </c>
      <c r="AM12" s="133">
        <f t="shared" si="14"/>
        <v>38</v>
      </c>
      <c r="AN12" s="133">
        <f t="shared" si="14"/>
        <v>39</v>
      </c>
      <c r="AO12" s="133">
        <f t="shared" si="14"/>
        <v>40</v>
      </c>
      <c r="AP12" s="133">
        <f t="shared" si="14"/>
        <v>41</v>
      </c>
      <c r="AQ12" s="133">
        <f t="shared" si="14"/>
        <v>42</v>
      </c>
      <c r="AR12" s="133">
        <f t="shared" si="14"/>
        <v>43</v>
      </c>
      <c r="AS12" s="133">
        <f t="shared" si="14"/>
        <v>44</v>
      </c>
      <c r="AT12" s="133">
        <f t="shared" si="14"/>
        <v>45</v>
      </c>
      <c r="AU12" s="133">
        <f t="shared" si="14"/>
        <v>46</v>
      </c>
      <c r="AV12" s="133">
        <f t="shared" si="14"/>
        <v>47</v>
      </c>
      <c r="AW12" s="133">
        <f t="shared" si="14"/>
        <v>48</v>
      </c>
      <c r="AX12" s="133">
        <f t="shared" si="14"/>
        <v>49</v>
      </c>
      <c r="AY12" s="133">
        <f t="shared" si="14"/>
        <v>50</v>
      </c>
      <c r="AZ12" s="133">
        <f t="shared" si="14"/>
        <v>51</v>
      </c>
      <c r="BA12" s="133">
        <f t="shared" si="14"/>
        <v>52</v>
      </c>
      <c r="BB12" s="133">
        <f t="shared" si="14"/>
        <v>53</v>
      </c>
      <c r="BC12" s="133">
        <f t="shared" si="14"/>
        <v>54</v>
      </c>
      <c r="BD12" s="133">
        <f t="shared" si="14"/>
        <v>55</v>
      </c>
      <c r="BE12" s="133">
        <f t="shared" si="14"/>
        <v>56</v>
      </c>
      <c r="BF12" s="133">
        <f t="shared" si="14"/>
        <v>57</v>
      </c>
      <c r="BG12" s="133">
        <f t="shared" si="14"/>
        <v>58</v>
      </c>
      <c r="BH12" s="133">
        <f t="shared" si="14"/>
        <v>59</v>
      </c>
      <c r="BI12" s="133">
        <f t="shared" si="14"/>
        <v>60</v>
      </c>
    </row>
    <row r="13" spans="1:85" s="71" customFormat="1">
      <c r="A13" s="68" t="s">
        <v>231</v>
      </c>
      <c r="B13" s="1">
        <f>5000*(1+Premissas!$B$24)</f>
        <v>10000</v>
      </c>
      <c r="C13" s="1">
        <f>B13</f>
        <v>10000</v>
      </c>
      <c r="D13" s="1">
        <f t="shared" ref="D13:BI13" si="15">C13</f>
        <v>10000</v>
      </c>
      <c r="E13" s="1">
        <f t="shared" si="15"/>
        <v>10000</v>
      </c>
      <c r="F13" s="1">
        <f t="shared" si="15"/>
        <v>10000</v>
      </c>
      <c r="G13" s="1">
        <f t="shared" si="15"/>
        <v>10000</v>
      </c>
      <c r="H13" s="1">
        <f t="shared" si="15"/>
        <v>10000</v>
      </c>
      <c r="I13" s="1">
        <f t="shared" si="15"/>
        <v>10000</v>
      </c>
      <c r="J13" s="1">
        <f t="shared" si="15"/>
        <v>10000</v>
      </c>
      <c r="K13" s="1">
        <f t="shared" si="15"/>
        <v>10000</v>
      </c>
      <c r="L13" s="1">
        <f t="shared" si="15"/>
        <v>10000</v>
      </c>
      <c r="M13" s="1">
        <f t="shared" si="15"/>
        <v>10000</v>
      </c>
      <c r="N13" s="1">
        <f>M13*(1+Premissas!$C$22)</f>
        <v>10000</v>
      </c>
      <c r="O13" s="1">
        <f t="shared" si="15"/>
        <v>10000</v>
      </c>
      <c r="P13" s="1">
        <f t="shared" si="15"/>
        <v>10000</v>
      </c>
      <c r="Q13" s="1">
        <f t="shared" si="15"/>
        <v>10000</v>
      </c>
      <c r="R13" s="1">
        <f t="shared" si="15"/>
        <v>10000</v>
      </c>
      <c r="S13" s="1">
        <f t="shared" si="15"/>
        <v>10000</v>
      </c>
      <c r="T13" s="1">
        <f t="shared" si="15"/>
        <v>10000</v>
      </c>
      <c r="U13" s="1">
        <f t="shared" si="15"/>
        <v>10000</v>
      </c>
      <c r="V13" s="1">
        <f t="shared" si="15"/>
        <v>10000</v>
      </c>
      <c r="W13" s="1">
        <f t="shared" si="15"/>
        <v>10000</v>
      </c>
      <c r="X13" s="1">
        <f t="shared" si="15"/>
        <v>10000</v>
      </c>
      <c r="Y13" s="1">
        <f t="shared" si="15"/>
        <v>10000</v>
      </c>
      <c r="Z13" s="1">
        <f>Y13*(1+Premissas!$D$22)</f>
        <v>10700</v>
      </c>
      <c r="AA13" s="1">
        <f t="shared" si="15"/>
        <v>10700</v>
      </c>
      <c r="AB13" s="1">
        <f t="shared" si="15"/>
        <v>10700</v>
      </c>
      <c r="AC13" s="1">
        <f t="shared" si="15"/>
        <v>10700</v>
      </c>
      <c r="AD13" s="1">
        <f t="shared" si="15"/>
        <v>10700</v>
      </c>
      <c r="AE13" s="1">
        <f t="shared" si="15"/>
        <v>10700</v>
      </c>
      <c r="AF13" s="1">
        <f t="shared" si="15"/>
        <v>10700</v>
      </c>
      <c r="AG13" s="1">
        <f t="shared" si="15"/>
        <v>10700</v>
      </c>
      <c r="AH13" s="1">
        <f t="shared" si="15"/>
        <v>10700</v>
      </c>
      <c r="AI13" s="1">
        <f t="shared" si="15"/>
        <v>10700</v>
      </c>
      <c r="AJ13" s="1">
        <f t="shared" si="15"/>
        <v>10700</v>
      </c>
      <c r="AK13" s="1">
        <f t="shared" si="15"/>
        <v>10700</v>
      </c>
      <c r="AL13" s="1">
        <f>AK13*(1+Premissas!$E$22)</f>
        <v>11449</v>
      </c>
      <c r="AM13" s="1">
        <f t="shared" si="15"/>
        <v>11449</v>
      </c>
      <c r="AN13" s="1">
        <f t="shared" si="15"/>
        <v>11449</v>
      </c>
      <c r="AO13" s="1">
        <f t="shared" si="15"/>
        <v>11449</v>
      </c>
      <c r="AP13" s="1">
        <f t="shared" si="15"/>
        <v>11449</v>
      </c>
      <c r="AQ13" s="1">
        <f t="shared" si="15"/>
        <v>11449</v>
      </c>
      <c r="AR13" s="1">
        <f t="shared" si="15"/>
        <v>11449</v>
      </c>
      <c r="AS13" s="1">
        <f t="shared" si="15"/>
        <v>11449</v>
      </c>
      <c r="AT13" s="1">
        <f t="shared" si="15"/>
        <v>11449</v>
      </c>
      <c r="AU13" s="1">
        <f t="shared" si="15"/>
        <v>11449</v>
      </c>
      <c r="AV13" s="1">
        <f t="shared" si="15"/>
        <v>11449</v>
      </c>
      <c r="AW13" s="1">
        <f t="shared" si="15"/>
        <v>11449</v>
      </c>
      <c r="AX13" s="1">
        <f>AW13*(1+Premissas!$F$22)</f>
        <v>12250.43</v>
      </c>
      <c r="AY13" s="1">
        <f t="shared" si="15"/>
        <v>12250.43</v>
      </c>
      <c r="AZ13" s="1">
        <f t="shared" si="15"/>
        <v>12250.43</v>
      </c>
      <c r="BA13" s="1">
        <f t="shared" si="15"/>
        <v>12250.43</v>
      </c>
      <c r="BB13" s="1">
        <f t="shared" si="15"/>
        <v>12250.43</v>
      </c>
      <c r="BC13" s="1">
        <f t="shared" si="15"/>
        <v>12250.43</v>
      </c>
      <c r="BD13" s="1">
        <f t="shared" si="15"/>
        <v>12250.43</v>
      </c>
      <c r="BE13" s="1">
        <f t="shared" si="15"/>
        <v>12250.43</v>
      </c>
      <c r="BF13" s="1">
        <f t="shared" si="15"/>
        <v>12250.43</v>
      </c>
      <c r="BG13" s="1">
        <f t="shared" si="15"/>
        <v>12250.43</v>
      </c>
      <c r="BH13" s="1">
        <f t="shared" si="15"/>
        <v>12250.43</v>
      </c>
      <c r="BI13" s="1">
        <f t="shared" si="15"/>
        <v>12250.43</v>
      </c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</row>
    <row r="14" spans="1:85" s="71" customFormat="1">
      <c r="A14" s="68" t="s">
        <v>232</v>
      </c>
      <c r="B14" s="1">
        <f>1000*(1+Premissas!$B$24)</f>
        <v>2000</v>
      </c>
      <c r="C14" s="1">
        <f>B14</f>
        <v>2000</v>
      </c>
      <c r="D14" s="1">
        <f t="shared" ref="D14:BI14" si="16">C14</f>
        <v>2000</v>
      </c>
      <c r="E14" s="1">
        <f t="shared" si="16"/>
        <v>2000</v>
      </c>
      <c r="F14" s="1">
        <f t="shared" si="16"/>
        <v>2000</v>
      </c>
      <c r="G14" s="1">
        <f t="shared" si="16"/>
        <v>2000</v>
      </c>
      <c r="H14" s="1">
        <f t="shared" si="16"/>
        <v>2000</v>
      </c>
      <c r="I14" s="1">
        <f t="shared" si="16"/>
        <v>2000</v>
      </c>
      <c r="J14" s="1">
        <f t="shared" si="16"/>
        <v>2000</v>
      </c>
      <c r="K14" s="1">
        <f t="shared" si="16"/>
        <v>2000</v>
      </c>
      <c r="L14" s="1">
        <f t="shared" si="16"/>
        <v>2000</v>
      </c>
      <c r="M14" s="1">
        <f t="shared" si="16"/>
        <v>2000</v>
      </c>
      <c r="N14" s="1">
        <f>M14*(1+Premissas!$C$23)</f>
        <v>2000</v>
      </c>
      <c r="O14" s="1">
        <f t="shared" si="16"/>
        <v>2000</v>
      </c>
      <c r="P14" s="1">
        <f t="shared" si="16"/>
        <v>2000</v>
      </c>
      <c r="Q14" s="1">
        <f t="shared" si="16"/>
        <v>2000</v>
      </c>
      <c r="R14" s="1">
        <f t="shared" si="16"/>
        <v>2000</v>
      </c>
      <c r="S14" s="1">
        <f t="shared" si="16"/>
        <v>2000</v>
      </c>
      <c r="T14" s="1">
        <f t="shared" si="16"/>
        <v>2000</v>
      </c>
      <c r="U14" s="1">
        <f t="shared" si="16"/>
        <v>2000</v>
      </c>
      <c r="V14" s="1">
        <f t="shared" si="16"/>
        <v>2000</v>
      </c>
      <c r="W14" s="1">
        <f t="shared" si="16"/>
        <v>2000</v>
      </c>
      <c r="X14" s="1">
        <f t="shared" si="16"/>
        <v>2000</v>
      </c>
      <c r="Y14" s="1">
        <f t="shared" si="16"/>
        <v>2000</v>
      </c>
      <c r="Z14" s="1">
        <f>Y14*(1+Premissas!$D$23)</f>
        <v>2140</v>
      </c>
      <c r="AA14" s="1">
        <f t="shared" si="16"/>
        <v>2140</v>
      </c>
      <c r="AB14" s="1">
        <f t="shared" si="16"/>
        <v>2140</v>
      </c>
      <c r="AC14" s="1">
        <f t="shared" si="16"/>
        <v>2140</v>
      </c>
      <c r="AD14" s="1">
        <f t="shared" si="16"/>
        <v>2140</v>
      </c>
      <c r="AE14" s="1">
        <f t="shared" si="16"/>
        <v>2140</v>
      </c>
      <c r="AF14" s="1">
        <f t="shared" si="16"/>
        <v>2140</v>
      </c>
      <c r="AG14" s="1">
        <f t="shared" si="16"/>
        <v>2140</v>
      </c>
      <c r="AH14" s="1">
        <f t="shared" si="16"/>
        <v>2140</v>
      </c>
      <c r="AI14" s="1">
        <f t="shared" si="16"/>
        <v>2140</v>
      </c>
      <c r="AJ14" s="1">
        <f t="shared" si="16"/>
        <v>2140</v>
      </c>
      <c r="AK14" s="1">
        <f t="shared" si="16"/>
        <v>2140</v>
      </c>
      <c r="AL14" s="1">
        <f>AK14*(1+Premissas!$E$23)</f>
        <v>2289.8000000000002</v>
      </c>
      <c r="AM14" s="1">
        <f t="shared" si="16"/>
        <v>2289.8000000000002</v>
      </c>
      <c r="AN14" s="1">
        <f t="shared" si="16"/>
        <v>2289.8000000000002</v>
      </c>
      <c r="AO14" s="1">
        <f t="shared" si="16"/>
        <v>2289.8000000000002</v>
      </c>
      <c r="AP14" s="1">
        <f t="shared" si="16"/>
        <v>2289.8000000000002</v>
      </c>
      <c r="AQ14" s="1">
        <f t="shared" si="16"/>
        <v>2289.8000000000002</v>
      </c>
      <c r="AR14" s="1">
        <f t="shared" si="16"/>
        <v>2289.8000000000002</v>
      </c>
      <c r="AS14" s="1">
        <f t="shared" si="16"/>
        <v>2289.8000000000002</v>
      </c>
      <c r="AT14" s="1">
        <f t="shared" si="16"/>
        <v>2289.8000000000002</v>
      </c>
      <c r="AU14" s="1">
        <f t="shared" si="16"/>
        <v>2289.8000000000002</v>
      </c>
      <c r="AV14" s="1">
        <f t="shared" si="16"/>
        <v>2289.8000000000002</v>
      </c>
      <c r="AW14" s="1">
        <f t="shared" si="16"/>
        <v>2289.8000000000002</v>
      </c>
      <c r="AX14" s="1">
        <f>AW14*(1+Premissas!$F$23)</f>
        <v>2450.0860000000002</v>
      </c>
      <c r="AY14" s="1">
        <f t="shared" si="16"/>
        <v>2450.0860000000002</v>
      </c>
      <c r="AZ14" s="1">
        <f t="shared" si="16"/>
        <v>2450.0860000000002</v>
      </c>
      <c r="BA14" s="1">
        <f t="shared" si="16"/>
        <v>2450.0860000000002</v>
      </c>
      <c r="BB14" s="1">
        <f t="shared" si="16"/>
        <v>2450.0860000000002</v>
      </c>
      <c r="BC14" s="1">
        <f t="shared" si="16"/>
        <v>2450.0860000000002</v>
      </c>
      <c r="BD14" s="1">
        <f t="shared" si="16"/>
        <v>2450.0860000000002</v>
      </c>
      <c r="BE14" s="1">
        <f t="shared" si="16"/>
        <v>2450.0860000000002</v>
      </c>
      <c r="BF14" s="1">
        <f t="shared" si="16"/>
        <v>2450.0860000000002</v>
      </c>
      <c r="BG14" s="1">
        <f t="shared" si="16"/>
        <v>2450.0860000000002</v>
      </c>
      <c r="BH14" s="1">
        <f t="shared" si="16"/>
        <v>2450.0860000000002</v>
      </c>
      <c r="BI14" s="1">
        <f t="shared" si="16"/>
        <v>2450.0860000000002</v>
      </c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</row>
    <row r="15" spans="1:85" ht="15" thickBo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</row>
    <row r="16" spans="1:85" s="138" customFormat="1">
      <c r="A16" s="134" t="s">
        <v>56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6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</row>
    <row r="17" spans="1:85">
      <c r="A17" s="68" t="s">
        <v>231</v>
      </c>
      <c r="B17" s="1">
        <f t="shared" ref="B17:AG17" si="17">B13*B9</f>
        <v>10000</v>
      </c>
      <c r="C17" s="1">
        <f t="shared" si="17"/>
        <v>10000</v>
      </c>
      <c r="D17" s="1">
        <f t="shared" si="17"/>
        <v>10000</v>
      </c>
      <c r="E17" s="1">
        <f t="shared" si="17"/>
        <v>10000</v>
      </c>
      <c r="F17" s="1">
        <f t="shared" si="17"/>
        <v>10000</v>
      </c>
      <c r="G17" s="1">
        <f t="shared" si="17"/>
        <v>10000</v>
      </c>
      <c r="H17" s="1">
        <f t="shared" si="17"/>
        <v>10000</v>
      </c>
      <c r="I17" s="1">
        <f t="shared" si="17"/>
        <v>10000</v>
      </c>
      <c r="J17" s="1">
        <f t="shared" si="17"/>
        <v>10000</v>
      </c>
      <c r="K17" s="1">
        <f t="shared" si="17"/>
        <v>10000</v>
      </c>
      <c r="L17" s="1">
        <f t="shared" si="17"/>
        <v>10000</v>
      </c>
      <c r="M17" s="1">
        <f t="shared" si="17"/>
        <v>10000</v>
      </c>
      <c r="N17" s="1">
        <f t="shared" si="17"/>
        <v>10000</v>
      </c>
      <c r="O17" s="1">
        <f t="shared" si="17"/>
        <v>10000</v>
      </c>
      <c r="P17" s="1">
        <f t="shared" si="17"/>
        <v>10000</v>
      </c>
      <c r="Q17" s="1">
        <f t="shared" si="17"/>
        <v>10000</v>
      </c>
      <c r="R17" s="1">
        <f t="shared" si="17"/>
        <v>10000</v>
      </c>
      <c r="S17" s="1">
        <f t="shared" si="17"/>
        <v>10000</v>
      </c>
      <c r="T17" s="1">
        <f t="shared" si="17"/>
        <v>10000</v>
      </c>
      <c r="U17" s="1">
        <f t="shared" si="17"/>
        <v>10000</v>
      </c>
      <c r="V17" s="1">
        <f t="shared" si="17"/>
        <v>10000</v>
      </c>
      <c r="W17" s="1">
        <f t="shared" si="17"/>
        <v>10000</v>
      </c>
      <c r="X17" s="1">
        <f t="shared" si="17"/>
        <v>10000</v>
      </c>
      <c r="Y17" s="1">
        <f t="shared" si="17"/>
        <v>10000</v>
      </c>
      <c r="Z17" s="1">
        <f t="shared" si="17"/>
        <v>10700</v>
      </c>
      <c r="AA17" s="1">
        <f t="shared" si="17"/>
        <v>10700</v>
      </c>
      <c r="AB17" s="1">
        <f t="shared" si="17"/>
        <v>10700</v>
      </c>
      <c r="AC17" s="1">
        <f t="shared" si="17"/>
        <v>10700</v>
      </c>
      <c r="AD17" s="1">
        <f t="shared" si="17"/>
        <v>10700</v>
      </c>
      <c r="AE17" s="1">
        <f t="shared" si="17"/>
        <v>10700</v>
      </c>
      <c r="AF17" s="1">
        <f t="shared" si="17"/>
        <v>10700</v>
      </c>
      <c r="AG17" s="1">
        <f t="shared" si="17"/>
        <v>10700</v>
      </c>
      <c r="AH17" s="1">
        <f t="shared" ref="AH17:BI17" si="18">AH13*AH9</f>
        <v>10700</v>
      </c>
      <c r="AI17" s="1">
        <f t="shared" si="18"/>
        <v>10700</v>
      </c>
      <c r="AJ17" s="1">
        <f t="shared" si="18"/>
        <v>10700</v>
      </c>
      <c r="AK17" s="1">
        <f t="shared" si="18"/>
        <v>10700</v>
      </c>
      <c r="AL17" s="1">
        <f t="shared" si="18"/>
        <v>11449</v>
      </c>
      <c r="AM17" s="1">
        <f t="shared" si="18"/>
        <v>11449</v>
      </c>
      <c r="AN17" s="1">
        <f t="shared" si="18"/>
        <v>11449</v>
      </c>
      <c r="AO17" s="1">
        <f t="shared" si="18"/>
        <v>11449</v>
      </c>
      <c r="AP17" s="1">
        <f t="shared" si="18"/>
        <v>11449</v>
      </c>
      <c r="AQ17" s="1">
        <f t="shared" si="18"/>
        <v>11449</v>
      </c>
      <c r="AR17" s="1">
        <f t="shared" si="18"/>
        <v>11449</v>
      </c>
      <c r="AS17" s="1">
        <f t="shared" si="18"/>
        <v>11449</v>
      </c>
      <c r="AT17" s="1">
        <f t="shared" si="18"/>
        <v>11449</v>
      </c>
      <c r="AU17" s="1">
        <f t="shared" si="18"/>
        <v>11449</v>
      </c>
      <c r="AV17" s="1">
        <f t="shared" si="18"/>
        <v>11449</v>
      </c>
      <c r="AW17" s="1">
        <f t="shared" si="18"/>
        <v>11449</v>
      </c>
      <c r="AX17" s="1">
        <f t="shared" si="18"/>
        <v>12250.43</v>
      </c>
      <c r="AY17" s="1">
        <f t="shared" si="18"/>
        <v>12250.43</v>
      </c>
      <c r="AZ17" s="1">
        <f t="shared" si="18"/>
        <v>12250.43</v>
      </c>
      <c r="BA17" s="1">
        <f t="shared" si="18"/>
        <v>12250.43</v>
      </c>
      <c r="BB17" s="1">
        <f t="shared" si="18"/>
        <v>12250.43</v>
      </c>
      <c r="BC17" s="1">
        <f t="shared" si="18"/>
        <v>12250.43</v>
      </c>
      <c r="BD17" s="1">
        <f t="shared" si="18"/>
        <v>12250.43</v>
      </c>
      <c r="BE17" s="1">
        <f t="shared" si="18"/>
        <v>12250.43</v>
      </c>
      <c r="BF17" s="1">
        <f t="shared" si="18"/>
        <v>12250.43</v>
      </c>
      <c r="BG17" s="1">
        <f t="shared" si="18"/>
        <v>12250.43</v>
      </c>
      <c r="BH17" s="1">
        <f t="shared" si="18"/>
        <v>12250.43</v>
      </c>
      <c r="BI17" s="1">
        <f t="shared" si="18"/>
        <v>12250.43</v>
      </c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68" t="s">
        <v>232</v>
      </c>
      <c r="B18" s="1">
        <f t="shared" ref="B18:AG18" si="19">B14*B10</f>
        <v>10000</v>
      </c>
      <c r="C18" s="1">
        <f t="shared" si="19"/>
        <v>10000</v>
      </c>
      <c r="D18" s="1">
        <f t="shared" si="19"/>
        <v>10000</v>
      </c>
      <c r="E18" s="1">
        <f t="shared" si="19"/>
        <v>10000</v>
      </c>
      <c r="F18" s="1">
        <f t="shared" si="19"/>
        <v>10000</v>
      </c>
      <c r="G18" s="1">
        <f t="shared" si="19"/>
        <v>10000</v>
      </c>
      <c r="H18" s="1">
        <f t="shared" si="19"/>
        <v>10000</v>
      </c>
      <c r="I18" s="1">
        <f t="shared" si="19"/>
        <v>10000</v>
      </c>
      <c r="J18" s="1">
        <f t="shared" si="19"/>
        <v>10000</v>
      </c>
      <c r="K18" s="1">
        <f t="shared" si="19"/>
        <v>10000</v>
      </c>
      <c r="L18" s="1">
        <f t="shared" si="19"/>
        <v>10000</v>
      </c>
      <c r="M18" s="1">
        <f t="shared" si="19"/>
        <v>10000</v>
      </c>
      <c r="N18" s="1">
        <f t="shared" si="19"/>
        <v>10000</v>
      </c>
      <c r="O18" s="1">
        <f t="shared" si="19"/>
        <v>10000</v>
      </c>
      <c r="P18" s="1">
        <f t="shared" si="19"/>
        <v>10000</v>
      </c>
      <c r="Q18" s="1">
        <f t="shared" si="19"/>
        <v>10000</v>
      </c>
      <c r="R18" s="1">
        <f t="shared" si="19"/>
        <v>10000</v>
      </c>
      <c r="S18" s="1">
        <f t="shared" si="19"/>
        <v>10000</v>
      </c>
      <c r="T18" s="1">
        <f t="shared" si="19"/>
        <v>10000</v>
      </c>
      <c r="U18" s="1">
        <f t="shared" si="19"/>
        <v>10000</v>
      </c>
      <c r="V18" s="1">
        <f t="shared" si="19"/>
        <v>10000</v>
      </c>
      <c r="W18" s="1">
        <f t="shared" si="19"/>
        <v>10000</v>
      </c>
      <c r="X18" s="1">
        <f t="shared" si="19"/>
        <v>10000</v>
      </c>
      <c r="Y18" s="1">
        <f t="shared" si="19"/>
        <v>10000</v>
      </c>
      <c r="Z18" s="1">
        <f t="shared" si="19"/>
        <v>10700</v>
      </c>
      <c r="AA18" s="1">
        <f t="shared" si="19"/>
        <v>10700</v>
      </c>
      <c r="AB18" s="1">
        <f t="shared" si="19"/>
        <v>10700</v>
      </c>
      <c r="AC18" s="1">
        <f t="shared" si="19"/>
        <v>10700</v>
      </c>
      <c r="AD18" s="1">
        <f t="shared" si="19"/>
        <v>10700</v>
      </c>
      <c r="AE18" s="1">
        <f t="shared" si="19"/>
        <v>10700</v>
      </c>
      <c r="AF18" s="1">
        <f t="shared" si="19"/>
        <v>10700</v>
      </c>
      <c r="AG18" s="1">
        <f t="shared" si="19"/>
        <v>10700</v>
      </c>
      <c r="AH18" s="1">
        <f t="shared" ref="AH18:BI18" si="20">AH14*AH10</f>
        <v>10700</v>
      </c>
      <c r="AI18" s="1">
        <f t="shared" si="20"/>
        <v>10700</v>
      </c>
      <c r="AJ18" s="1">
        <f t="shared" si="20"/>
        <v>10700</v>
      </c>
      <c r="AK18" s="1">
        <f t="shared" si="20"/>
        <v>10700</v>
      </c>
      <c r="AL18" s="1">
        <f t="shared" si="20"/>
        <v>11449</v>
      </c>
      <c r="AM18" s="1">
        <f t="shared" si="20"/>
        <v>11449</v>
      </c>
      <c r="AN18" s="1">
        <f t="shared" si="20"/>
        <v>11449</v>
      </c>
      <c r="AO18" s="1">
        <f t="shared" si="20"/>
        <v>11449</v>
      </c>
      <c r="AP18" s="1">
        <f t="shared" si="20"/>
        <v>11449</v>
      </c>
      <c r="AQ18" s="1">
        <f t="shared" si="20"/>
        <v>11449</v>
      </c>
      <c r="AR18" s="1">
        <f t="shared" si="20"/>
        <v>11449</v>
      </c>
      <c r="AS18" s="1">
        <f t="shared" si="20"/>
        <v>11449</v>
      </c>
      <c r="AT18" s="1">
        <f t="shared" si="20"/>
        <v>11449</v>
      </c>
      <c r="AU18" s="1">
        <f t="shared" si="20"/>
        <v>11449</v>
      </c>
      <c r="AV18" s="1">
        <f t="shared" si="20"/>
        <v>11449</v>
      </c>
      <c r="AW18" s="1">
        <f t="shared" si="20"/>
        <v>11449</v>
      </c>
      <c r="AX18" s="1">
        <f t="shared" si="20"/>
        <v>12250.43</v>
      </c>
      <c r="AY18" s="1">
        <f t="shared" si="20"/>
        <v>12250.43</v>
      </c>
      <c r="AZ18" s="1">
        <f t="shared" si="20"/>
        <v>12250.43</v>
      </c>
      <c r="BA18" s="1">
        <f t="shared" si="20"/>
        <v>12250.43</v>
      </c>
      <c r="BB18" s="1">
        <f t="shared" si="20"/>
        <v>12250.43</v>
      </c>
      <c r="BC18" s="1">
        <f t="shared" si="20"/>
        <v>12250.43</v>
      </c>
      <c r="BD18" s="1">
        <f t="shared" si="20"/>
        <v>12250.43</v>
      </c>
      <c r="BE18" s="1">
        <f t="shared" si="20"/>
        <v>12250.43</v>
      </c>
      <c r="BF18" s="1">
        <f t="shared" si="20"/>
        <v>12250.43</v>
      </c>
      <c r="BG18" s="1">
        <f t="shared" si="20"/>
        <v>12250.43</v>
      </c>
      <c r="BH18" s="1">
        <f t="shared" si="20"/>
        <v>12250.43</v>
      </c>
      <c r="BI18" s="1">
        <f t="shared" si="20"/>
        <v>12250.43</v>
      </c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6"/>
      <c r="BI19" s="77"/>
    </row>
    <row r="20" spans="1:85" ht="15" thickBot="1">
      <c r="A20" s="139" t="s">
        <v>28</v>
      </c>
      <c r="B20" s="140">
        <f t="shared" ref="B20:AG20" si="21">SUM(B17:B18)</f>
        <v>20000</v>
      </c>
      <c r="C20" s="140">
        <f t="shared" si="21"/>
        <v>20000</v>
      </c>
      <c r="D20" s="140">
        <f t="shared" si="21"/>
        <v>20000</v>
      </c>
      <c r="E20" s="140">
        <f t="shared" si="21"/>
        <v>20000</v>
      </c>
      <c r="F20" s="140">
        <f t="shared" si="21"/>
        <v>20000</v>
      </c>
      <c r="G20" s="140">
        <f t="shared" si="21"/>
        <v>20000</v>
      </c>
      <c r="H20" s="140">
        <f t="shared" si="21"/>
        <v>20000</v>
      </c>
      <c r="I20" s="140">
        <f t="shared" si="21"/>
        <v>20000</v>
      </c>
      <c r="J20" s="140">
        <f t="shared" si="21"/>
        <v>20000</v>
      </c>
      <c r="K20" s="140">
        <f t="shared" si="21"/>
        <v>20000</v>
      </c>
      <c r="L20" s="140">
        <f t="shared" si="21"/>
        <v>20000</v>
      </c>
      <c r="M20" s="140">
        <f t="shared" si="21"/>
        <v>20000</v>
      </c>
      <c r="N20" s="140">
        <f t="shared" si="21"/>
        <v>20000</v>
      </c>
      <c r="O20" s="140">
        <f t="shared" si="21"/>
        <v>20000</v>
      </c>
      <c r="P20" s="140">
        <f t="shared" si="21"/>
        <v>20000</v>
      </c>
      <c r="Q20" s="140">
        <f t="shared" si="21"/>
        <v>20000</v>
      </c>
      <c r="R20" s="140">
        <f t="shared" si="21"/>
        <v>20000</v>
      </c>
      <c r="S20" s="140">
        <f t="shared" si="21"/>
        <v>20000</v>
      </c>
      <c r="T20" s="140">
        <f t="shared" si="21"/>
        <v>20000</v>
      </c>
      <c r="U20" s="140">
        <f t="shared" si="21"/>
        <v>20000</v>
      </c>
      <c r="V20" s="140">
        <f t="shared" si="21"/>
        <v>20000</v>
      </c>
      <c r="W20" s="140">
        <f t="shared" si="21"/>
        <v>20000</v>
      </c>
      <c r="X20" s="140">
        <f t="shared" si="21"/>
        <v>20000</v>
      </c>
      <c r="Y20" s="140">
        <f t="shared" si="21"/>
        <v>20000</v>
      </c>
      <c r="Z20" s="140">
        <f t="shared" si="21"/>
        <v>21400</v>
      </c>
      <c r="AA20" s="140">
        <f t="shared" si="21"/>
        <v>21400</v>
      </c>
      <c r="AB20" s="140">
        <f t="shared" si="21"/>
        <v>21400</v>
      </c>
      <c r="AC20" s="140">
        <f t="shared" si="21"/>
        <v>21400</v>
      </c>
      <c r="AD20" s="140">
        <f t="shared" si="21"/>
        <v>21400</v>
      </c>
      <c r="AE20" s="140">
        <f t="shared" si="21"/>
        <v>21400</v>
      </c>
      <c r="AF20" s="140">
        <f t="shared" si="21"/>
        <v>21400</v>
      </c>
      <c r="AG20" s="140">
        <f t="shared" si="21"/>
        <v>21400</v>
      </c>
      <c r="AH20" s="140">
        <f t="shared" ref="AH20:BI20" si="22">SUM(AH17:AH18)</f>
        <v>21400</v>
      </c>
      <c r="AI20" s="140">
        <f t="shared" si="22"/>
        <v>21400</v>
      </c>
      <c r="AJ20" s="140">
        <f t="shared" si="22"/>
        <v>21400</v>
      </c>
      <c r="AK20" s="140">
        <f t="shared" si="22"/>
        <v>21400</v>
      </c>
      <c r="AL20" s="140">
        <f t="shared" si="22"/>
        <v>22898</v>
      </c>
      <c r="AM20" s="140">
        <f t="shared" si="22"/>
        <v>22898</v>
      </c>
      <c r="AN20" s="140">
        <f t="shared" si="22"/>
        <v>22898</v>
      </c>
      <c r="AO20" s="140">
        <f t="shared" si="22"/>
        <v>22898</v>
      </c>
      <c r="AP20" s="140">
        <f t="shared" si="22"/>
        <v>22898</v>
      </c>
      <c r="AQ20" s="140">
        <f t="shared" si="22"/>
        <v>22898</v>
      </c>
      <c r="AR20" s="140">
        <f t="shared" si="22"/>
        <v>22898</v>
      </c>
      <c r="AS20" s="140">
        <f t="shared" si="22"/>
        <v>22898</v>
      </c>
      <c r="AT20" s="140">
        <f t="shared" si="22"/>
        <v>22898</v>
      </c>
      <c r="AU20" s="140">
        <f t="shared" si="22"/>
        <v>22898</v>
      </c>
      <c r="AV20" s="140">
        <f t="shared" si="22"/>
        <v>22898</v>
      </c>
      <c r="AW20" s="140">
        <f t="shared" si="22"/>
        <v>22898</v>
      </c>
      <c r="AX20" s="140">
        <f t="shared" si="22"/>
        <v>24500.86</v>
      </c>
      <c r="AY20" s="140">
        <f t="shared" si="22"/>
        <v>24500.86</v>
      </c>
      <c r="AZ20" s="140">
        <f t="shared" si="22"/>
        <v>24500.86</v>
      </c>
      <c r="BA20" s="140">
        <f t="shared" si="22"/>
        <v>24500.86</v>
      </c>
      <c r="BB20" s="140">
        <f t="shared" si="22"/>
        <v>24500.86</v>
      </c>
      <c r="BC20" s="140">
        <f t="shared" si="22"/>
        <v>24500.86</v>
      </c>
      <c r="BD20" s="140">
        <f t="shared" si="22"/>
        <v>24500.86</v>
      </c>
      <c r="BE20" s="140">
        <f t="shared" si="22"/>
        <v>24500.86</v>
      </c>
      <c r="BF20" s="140">
        <f t="shared" si="22"/>
        <v>24500.86</v>
      </c>
      <c r="BG20" s="140">
        <f t="shared" si="22"/>
        <v>24500.86</v>
      </c>
      <c r="BH20" s="140">
        <f t="shared" si="22"/>
        <v>24500.86</v>
      </c>
      <c r="BI20" s="140">
        <f t="shared" si="22"/>
        <v>24500.86</v>
      </c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</row>
    <row r="23" spans="1:85">
      <c r="A23" s="132" t="s">
        <v>44</v>
      </c>
      <c r="B23" s="141" t="s">
        <v>30</v>
      </c>
      <c r="C23" s="141" t="s">
        <v>31</v>
      </c>
      <c r="D23" s="141" t="s">
        <v>32</v>
      </c>
      <c r="E23" s="141" t="s">
        <v>33</v>
      </c>
      <c r="F23" s="141" t="s">
        <v>34</v>
      </c>
    </row>
    <row r="24" spans="1:85">
      <c r="A24" s="68" t="s">
        <v>231</v>
      </c>
      <c r="B24" s="79">
        <f>SUM(B17:M17)</f>
        <v>120000</v>
      </c>
      <c r="C24" s="79">
        <f>SUM(N17:Y17)</f>
        <v>120000</v>
      </c>
      <c r="D24" s="79">
        <f>SUM(Z17:AK17)</f>
        <v>128400</v>
      </c>
      <c r="E24" s="79">
        <f>SUM(AL17:AW17)</f>
        <v>137388</v>
      </c>
      <c r="F24" s="79">
        <f>SUM(AX17:BI17)</f>
        <v>147005.15999999997</v>
      </c>
      <c r="G24" s="80">
        <v>4367.4885440415992</v>
      </c>
      <c r="H24" s="80"/>
      <c r="I24" s="80"/>
      <c r="J24" s="80"/>
    </row>
    <row r="25" spans="1:85">
      <c r="A25" s="68" t="s">
        <v>232</v>
      </c>
      <c r="B25" s="79">
        <f>SUM(B18:M18)</f>
        <v>120000</v>
      </c>
      <c r="C25" s="79">
        <f>SUM(N18:Y18)</f>
        <v>120000</v>
      </c>
      <c r="D25" s="79">
        <f>SUM(Z18:AK18)</f>
        <v>128400</v>
      </c>
      <c r="E25" s="79">
        <f>SUM(AL18:AW18)</f>
        <v>137388</v>
      </c>
      <c r="F25" s="79">
        <f>SUM(AX18:BI18)</f>
        <v>147005.15999999997</v>
      </c>
      <c r="G25" s="80">
        <v>5149.4541482959994</v>
      </c>
      <c r="H25" s="80"/>
      <c r="I25" s="80"/>
      <c r="J25" s="80"/>
    </row>
    <row r="26" spans="1:85">
      <c r="A26" s="142" t="s">
        <v>28</v>
      </c>
      <c r="B26" s="143">
        <f>SUM(B24:B25)</f>
        <v>240000</v>
      </c>
      <c r="C26" s="143">
        <f>SUM(C24:C25)</f>
        <v>240000</v>
      </c>
      <c r="D26" s="143">
        <f>SUM(D24:D25)</f>
        <v>256800</v>
      </c>
      <c r="E26" s="143">
        <f>SUM(E24:E25)</f>
        <v>274776</v>
      </c>
      <c r="F26" s="143">
        <f>SUM(F24:F25)</f>
        <v>294010.31999999995</v>
      </c>
    </row>
    <row r="27" spans="1:85" ht="15" thickBot="1">
      <c r="A27" s="81"/>
      <c r="B27" s="81"/>
      <c r="C27" s="81"/>
      <c r="D27" s="81"/>
      <c r="E27" s="81"/>
      <c r="F27" s="81"/>
    </row>
    <row r="28" spans="1:85">
      <c r="A28" s="144" t="s">
        <v>45</v>
      </c>
      <c r="B28" s="145" t="s">
        <v>30</v>
      </c>
      <c r="C28" s="145" t="s">
        <v>31</v>
      </c>
      <c r="D28" s="145" t="s">
        <v>32</v>
      </c>
      <c r="E28" s="145" t="s">
        <v>33</v>
      </c>
      <c r="F28" s="145" t="s">
        <v>34</v>
      </c>
    </row>
    <row r="29" spans="1:85">
      <c r="A29" s="68" t="s">
        <v>231</v>
      </c>
      <c r="B29" s="82">
        <f>MAX(B9:M9)</f>
        <v>1</v>
      </c>
      <c r="C29" s="82">
        <f>MAX(N9:Y9)</f>
        <v>1</v>
      </c>
      <c r="D29" s="82">
        <f>MAX(Z9:AK9)</f>
        <v>1</v>
      </c>
      <c r="E29" s="82">
        <f>MAX(AL9:AW9)</f>
        <v>1</v>
      </c>
      <c r="F29" s="82">
        <f>MAX(AX9:BI9)</f>
        <v>1</v>
      </c>
    </row>
    <row r="30" spans="1:85">
      <c r="A30" s="68" t="s">
        <v>232</v>
      </c>
      <c r="B30" s="82">
        <f>MAX(B10:M10)</f>
        <v>5</v>
      </c>
      <c r="C30" s="82">
        <f>MAX(N10:Y10)</f>
        <v>5</v>
      </c>
      <c r="D30" s="82">
        <f>MAX(Z10:AK10)</f>
        <v>5</v>
      </c>
      <c r="E30" s="82">
        <f>MAX(AL10:AW10)</f>
        <v>5</v>
      </c>
      <c r="F30" s="82">
        <f>MAX(AX10:BI10)</f>
        <v>5</v>
      </c>
    </row>
    <row r="31" spans="1:85">
      <c r="A31" s="132" t="s">
        <v>46</v>
      </c>
      <c r="B31" s="146">
        <f>SUM(B29:B30)</f>
        <v>6</v>
      </c>
      <c r="C31" s="146">
        <f>SUM(C29:C30)</f>
        <v>6</v>
      </c>
      <c r="D31" s="146">
        <f>SUM(D29:D30)</f>
        <v>6</v>
      </c>
      <c r="E31" s="146">
        <f>SUM(E29:E30)</f>
        <v>6</v>
      </c>
      <c r="F31" s="146">
        <f>SUM(F29:F30)</f>
        <v>6</v>
      </c>
    </row>
  </sheetData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EA167"/>
  <sheetViews>
    <sheetView zoomScaleNormal="100" workbookViewId="0">
      <pane ySplit="7" topLeftCell="A32" activePane="bottomLeft" state="frozen"/>
      <selection sqref="A1:XFD1048576"/>
      <selection pane="bottomLeft" activeCell="D1" sqref="D1"/>
    </sheetView>
  </sheetViews>
  <sheetFormatPr defaultColWidth="8.77734375" defaultRowHeight="14.4"/>
  <cols>
    <col min="1" max="1" width="47.77734375" style="5" bestFit="1" customWidth="1"/>
    <col min="2" max="6" width="22.77734375" style="5" customWidth="1"/>
    <col min="7" max="22" width="19.77734375" style="5" bestFit="1" customWidth="1"/>
    <col min="23" max="23" width="19.77734375" style="5" customWidth="1"/>
    <col min="24" max="28" width="19.77734375" style="5" bestFit="1" customWidth="1"/>
    <col min="29" max="29" width="19.77734375" style="5" customWidth="1"/>
    <col min="30" max="43" width="19.77734375" style="5" bestFit="1" customWidth="1"/>
    <col min="44" max="61" width="20.6640625" style="5" customWidth="1"/>
    <col min="62" max="83" width="18.44140625" style="5" bestFit="1" customWidth="1"/>
    <col min="84" max="84" width="17" style="5" customWidth="1"/>
    <col min="85" max="85" width="21.109375" style="5" customWidth="1"/>
    <col min="86" max="16384" width="8.77734375" style="5"/>
  </cols>
  <sheetData>
    <row r="1" spans="1:131" s="31" customFormat="1">
      <c r="A1" s="231" t="s">
        <v>57</v>
      </c>
      <c r="B1" s="231"/>
      <c r="C1" s="231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</row>
    <row r="2" spans="1:131" s="31" customFormat="1">
      <c r="A2" s="32" t="str">
        <f>CONCATENATE(Company, ": ",start, " -  ",end)</f>
        <v>Estacionamento Vertical: Mês 1 -  Mês 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131" s="31" customFormat="1">
      <c r="A3" s="33" t="str">
        <f>CONCATENATE("Valores em ",currency)</f>
        <v>Valores em R$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</row>
    <row r="4" spans="1:131" s="31" customFormat="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131" s="31" customFormat="1">
      <c r="A5" s="32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131" s="36" customForma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131" s="38" customFormat="1">
      <c r="A7" s="101" t="s">
        <v>1</v>
      </c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147">
        <v>18</v>
      </c>
      <c r="T7" s="147">
        <v>19</v>
      </c>
      <c r="U7" s="147">
        <v>20</v>
      </c>
      <c r="V7" s="147">
        <v>21</v>
      </c>
      <c r="W7" s="147">
        <v>22</v>
      </c>
      <c r="X7" s="147">
        <v>23</v>
      </c>
      <c r="Y7" s="147">
        <v>24</v>
      </c>
      <c r="Z7" s="147">
        <v>25</v>
      </c>
      <c r="AA7" s="147">
        <v>26</v>
      </c>
      <c r="AB7" s="147">
        <v>27</v>
      </c>
      <c r="AC7" s="147">
        <v>28</v>
      </c>
      <c r="AD7" s="147">
        <v>29</v>
      </c>
      <c r="AE7" s="147">
        <v>30</v>
      </c>
      <c r="AF7" s="147">
        <v>31</v>
      </c>
      <c r="AG7" s="147">
        <v>32</v>
      </c>
      <c r="AH7" s="147">
        <v>33</v>
      </c>
      <c r="AI7" s="147">
        <v>34</v>
      </c>
      <c r="AJ7" s="147">
        <v>35</v>
      </c>
      <c r="AK7" s="147">
        <v>36</v>
      </c>
      <c r="AL7" s="147">
        <v>37</v>
      </c>
      <c r="AM7" s="147">
        <v>38</v>
      </c>
      <c r="AN7" s="147">
        <v>39</v>
      </c>
      <c r="AO7" s="147">
        <v>40</v>
      </c>
      <c r="AP7" s="147">
        <v>41</v>
      </c>
      <c r="AQ7" s="147">
        <v>42</v>
      </c>
      <c r="AR7" s="147">
        <v>43</v>
      </c>
      <c r="AS7" s="147">
        <v>44</v>
      </c>
      <c r="AT7" s="147">
        <v>45</v>
      </c>
      <c r="AU7" s="147">
        <v>46</v>
      </c>
      <c r="AV7" s="147">
        <v>47</v>
      </c>
      <c r="AW7" s="147">
        <v>48</v>
      </c>
      <c r="AX7" s="147">
        <v>49</v>
      </c>
      <c r="AY7" s="147">
        <v>50</v>
      </c>
      <c r="AZ7" s="147">
        <v>51</v>
      </c>
      <c r="BA7" s="147">
        <v>52</v>
      </c>
      <c r="BB7" s="147">
        <v>53</v>
      </c>
      <c r="BC7" s="147">
        <v>54</v>
      </c>
      <c r="BD7" s="147">
        <v>55</v>
      </c>
      <c r="BE7" s="147">
        <v>56</v>
      </c>
      <c r="BF7" s="147">
        <v>57</v>
      </c>
      <c r="BG7" s="147">
        <v>58</v>
      </c>
      <c r="BH7" s="147">
        <v>59</v>
      </c>
      <c r="BI7" s="148">
        <v>60</v>
      </c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s="40" customFormat="1">
      <c r="A8" s="41" t="s">
        <v>235</v>
      </c>
      <c r="B8" s="1">
        <f>Receita!$D$15/12</f>
        <v>10950.4</v>
      </c>
      <c r="C8" s="1">
        <f>B8</f>
        <v>10950.4</v>
      </c>
      <c r="D8" s="1">
        <f t="shared" ref="D8:M8" si="0">C8</f>
        <v>10950.4</v>
      </c>
      <c r="E8" s="1">
        <f t="shared" si="0"/>
        <v>10950.4</v>
      </c>
      <c r="F8" s="1">
        <f t="shared" si="0"/>
        <v>10950.4</v>
      </c>
      <c r="G8" s="1">
        <f t="shared" si="0"/>
        <v>10950.4</v>
      </c>
      <c r="H8" s="1">
        <f t="shared" si="0"/>
        <v>10950.4</v>
      </c>
      <c r="I8" s="1">
        <f t="shared" si="0"/>
        <v>10950.4</v>
      </c>
      <c r="J8" s="1">
        <f t="shared" si="0"/>
        <v>10950.4</v>
      </c>
      <c r="K8" s="1">
        <f t="shared" si="0"/>
        <v>10950.4</v>
      </c>
      <c r="L8" s="1">
        <f t="shared" si="0"/>
        <v>10950.4</v>
      </c>
      <c r="M8" s="1">
        <f t="shared" si="0"/>
        <v>10950.4</v>
      </c>
      <c r="N8" s="168">
        <f>Receita!$E$15/12</f>
        <v>11601.76</v>
      </c>
      <c r="O8" s="1">
        <f t="shared" ref="O8:Y8" si="1">N8</f>
        <v>11601.76</v>
      </c>
      <c r="P8" s="1">
        <f t="shared" si="1"/>
        <v>11601.76</v>
      </c>
      <c r="Q8" s="1">
        <f t="shared" si="1"/>
        <v>11601.76</v>
      </c>
      <c r="R8" s="1">
        <f t="shared" si="1"/>
        <v>11601.76</v>
      </c>
      <c r="S8" s="1">
        <f t="shared" si="1"/>
        <v>11601.76</v>
      </c>
      <c r="T8" s="1">
        <f t="shared" si="1"/>
        <v>11601.76</v>
      </c>
      <c r="U8" s="1">
        <f t="shared" si="1"/>
        <v>11601.76</v>
      </c>
      <c r="V8" s="1">
        <f t="shared" si="1"/>
        <v>11601.76</v>
      </c>
      <c r="W8" s="1">
        <f t="shared" si="1"/>
        <v>11601.76</v>
      </c>
      <c r="X8" s="1">
        <f t="shared" si="1"/>
        <v>11601.76</v>
      </c>
      <c r="Y8" s="1">
        <f t="shared" si="1"/>
        <v>11601.76</v>
      </c>
      <c r="Z8" s="168">
        <f>Receita!$F$15/12</f>
        <v>12300.32</v>
      </c>
      <c r="AA8" s="1">
        <f t="shared" ref="AA8:AK8" si="2">Z8</f>
        <v>12300.32</v>
      </c>
      <c r="AB8" s="1">
        <f t="shared" si="2"/>
        <v>12300.32</v>
      </c>
      <c r="AC8" s="1">
        <f t="shared" si="2"/>
        <v>12300.32</v>
      </c>
      <c r="AD8" s="1">
        <f t="shared" si="2"/>
        <v>12300.32</v>
      </c>
      <c r="AE8" s="1">
        <f t="shared" si="2"/>
        <v>12300.32</v>
      </c>
      <c r="AF8" s="1">
        <f t="shared" si="2"/>
        <v>12300.32</v>
      </c>
      <c r="AG8" s="1">
        <f t="shared" si="2"/>
        <v>12300.32</v>
      </c>
      <c r="AH8" s="1">
        <f t="shared" si="2"/>
        <v>12300.32</v>
      </c>
      <c r="AI8" s="1">
        <f t="shared" si="2"/>
        <v>12300.32</v>
      </c>
      <c r="AJ8" s="1">
        <f t="shared" si="2"/>
        <v>12300.32</v>
      </c>
      <c r="AK8" s="1">
        <f t="shared" si="2"/>
        <v>12300.32</v>
      </c>
      <c r="AL8" s="168">
        <f>Receita!$G$15/12</f>
        <v>13046.080000000002</v>
      </c>
      <c r="AM8" s="1">
        <f t="shared" ref="AM8:AW8" si="3">AL8</f>
        <v>13046.080000000002</v>
      </c>
      <c r="AN8" s="1">
        <f t="shared" si="3"/>
        <v>13046.080000000002</v>
      </c>
      <c r="AO8" s="1">
        <f t="shared" si="3"/>
        <v>13046.080000000002</v>
      </c>
      <c r="AP8" s="1">
        <f t="shared" si="3"/>
        <v>13046.080000000002</v>
      </c>
      <c r="AQ8" s="1">
        <f t="shared" si="3"/>
        <v>13046.080000000002</v>
      </c>
      <c r="AR8" s="1">
        <f t="shared" si="3"/>
        <v>13046.080000000002</v>
      </c>
      <c r="AS8" s="1">
        <f t="shared" si="3"/>
        <v>13046.080000000002</v>
      </c>
      <c r="AT8" s="1">
        <f t="shared" si="3"/>
        <v>13046.080000000002</v>
      </c>
      <c r="AU8" s="1">
        <f t="shared" si="3"/>
        <v>13046.080000000002</v>
      </c>
      <c r="AV8" s="1">
        <f t="shared" si="3"/>
        <v>13046.080000000002</v>
      </c>
      <c r="AW8" s="1">
        <f t="shared" si="3"/>
        <v>13046.080000000002</v>
      </c>
      <c r="AX8" s="168">
        <f>Receita!$H$15/12</f>
        <v>13839.04</v>
      </c>
      <c r="AY8" s="1">
        <f t="shared" ref="AY8:BI8" si="4">AX8</f>
        <v>13839.04</v>
      </c>
      <c r="AZ8" s="1">
        <f t="shared" si="4"/>
        <v>13839.04</v>
      </c>
      <c r="BA8" s="1">
        <f t="shared" si="4"/>
        <v>13839.04</v>
      </c>
      <c r="BB8" s="1">
        <f t="shared" si="4"/>
        <v>13839.04</v>
      </c>
      <c r="BC8" s="1">
        <f t="shared" si="4"/>
        <v>13839.04</v>
      </c>
      <c r="BD8" s="1">
        <f t="shared" si="4"/>
        <v>13839.04</v>
      </c>
      <c r="BE8" s="1">
        <f t="shared" si="4"/>
        <v>13839.04</v>
      </c>
      <c r="BF8" s="1">
        <f t="shared" si="4"/>
        <v>13839.04</v>
      </c>
      <c r="BG8" s="1">
        <f t="shared" si="4"/>
        <v>13839.04</v>
      </c>
      <c r="BH8" s="1">
        <f t="shared" si="4"/>
        <v>13839.04</v>
      </c>
      <c r="BI8" s="1">
        <f t="shared" si="4"/>
        <v>13839.04</v>
      </c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</row>
    <row r="9" spans="1:131" s="40" customFormat="1">
      <c r="A9" s="41" t="s">
        <v>236</v>
      </c>
      <c r="B9" s="1">
        <f>Receita!$D$18/12</f>
        <v>180304</v>
      </c>
      <c r="C9" s="1">
        <f>B9</f>
        <v>180304</v>
      </c>
      <c r="D9" s="1">
        <f t="shared" ref="D9:M9" si="5">C9</f>
        <v>180304</v>
      </c>
      <c r="E9" s="1">
        <f t="shared" si="5"/>
        <v>180304</v>
      </c>
      <c r="F9" s="1">
        <f t="shared" si="5"/>
        <v>180304</v>
      </c>
      <c r="G9" s="1">
        <f t="shared" si="5"/>
        <v>180304</v>
      </c>
      <c r="H9" s="1">
        <f t="shared" si="5"/>
        <v>180304</v>
      </c>
      <c r="I9" s="1">
        <f t="shared" si="5"/>
        <v>180304</v>
      </c>
      <c r="J9" s="1">
        <f t="shared" si="5"/>
        <v>180304</v>
      </c>
      <c r="K9" s="1">
        <f t="shared" si="5"/>
        <v>180304</v>
      </c>
      <c r="L9" s="1">
        <f t="shared" si="5"/>
        <v>180304</v>
      </c>
      <c r="M9" s="1">
        <f t="shared" si="5"/>
        <v>180304</v>
      </c>
      <c r="N9" s="168">
        <f>Receita!$E$18/12</f>
        <v>248661.40000000005</v>
      </c>
      <c r="O9" s="1">
        <f t="shared" ref="O9:Y9" si="6">N9</f>
        <v>248661.40000000005</v>
      </c>
      <c r="P9" s="1">
        <f t="shared" si="6"/>
        <v>248661.40000000005</v>
      </c>
      <c r="Q9" s="1">
        <f t="shared" si="6"/>
        <v>248661.40000000005</v>
      </c>
      <c r="R9" s="1">
        <f t="shared" si="6"/>
        <v>248661.40000000005</v>
      </c>
      <c r="S9" s="1">
        <f t="shared" si="6"/>
        <v>248661.40000000005</v>
      </c>
      <c r="T9" s="1">
        <f t="shared" si="6"/>
        <v>248661.40000000005</v>
      </c>
      <c r="U9" s="1">
        <f t="shared" si="6"/>
        <v>248661.40000000005</v>
      </c>
      <c r="V9" s="1">
        <f t="shared" si="6"/>
        <v>248661.40000000005</v>
      </c>
      <c r="W9" s="1">
        <f t="shared" si="6"/>
        <v>248661.40000000005</v>
      </c>
      <c r="X9" s="1">
        <f t="shared" si="6"/>
        <v>248661.40000000005</v>
      </c>
      <c r="Y9" s="1">
        <f t="shared" si="6"/>
        <v>248661.40000000005</v>
      </c>
      <c r="Z9" s="168">
        <f>Receita!$F$18/12</f>
        <v>283978.8</v>
      </c>
      <c r="AA9" s="1">
        <f t="shared" ref="AA9:AK9" si="7">Z9</f>
        <v>283978.8</v>
      </c>
      <c r="AB9" s="1">
        <f t="shared" si="7"/>
        <v>283978.8</v>
      </c>
      <c r="AC9" s="1">
        <f t="shared" si="7"/>
        <v>283978.8</v>
      </c>
      <c r="AD9" s="1">
        <f t="shared" si="7"/>
        <v>283978.8</v>
      </c>
      <c r="AE9" s="1">
        <f t="shared" si="7"/>
        <v>283978.8</v>
      </c>
      <c r="AF9" s="1">
        <f t="shared" si="7"/>
        <v>283978.8</v>
      </c>
      <c r="AG9" s="1">
        <f t="shared" si="7"/>
        <v>283978.8</v>
      </c>
      <c r="AH9" s="1">
        <f t="shared" si="7"/>
        <v>283978.8</v>
      </c>
      <c r="AI9" s="1">
        <f t="shared" si="7"/>
        <v>283978.8</v>
      </c>
      <c r="AJ9" s="1">
        <f t="shared" si="7"/>
        <v>283978.8</v>
      </c>
      <c r="AK9" s="1">
        <f t="shared" si="7"/>
        <v>283978.8</v>
      </c>
      <c r="AL9" s="168">
        <f>Receita!$G$18/12</f>
        <v>300168.39999999997</v>
      </c>
      <c r="AM9" s="1">
        <f t="shared" ref="AM9:AW9" si="8">AL9</f>
        <v>300168.39999999997</v>
      </c>
      <c r="AN9" s="1">
        <f t="shared" si="8"/>
        <v>300168.39999999997</v>
      </c>
      <c r="AO9" s="1">
        <f t="shared" si="8"/>
        <v>300168.39999999997</v>
      </c>
      <c r="AP9" s="1">
        <f t="shared" si="8"/>
        <v>300168.39999999997</v>
      </c>
      <c r="AQ9" s="1">
        <f t="shared" si="8"/>
        <v>300168.39999999997</v>
      </c>
      <c r="AR9" s="1">
        <f t="shared" si="8"/>
        <v>300168.39999999997</v>
      </c>
      <c r="AS9" s="1">
        <f t="shared" si="8"/>
        <v>300168.39999999997</v>
      </c>
      <c r="AT9" s="1">
        <f t="shared" si="8"/>
        <v>300168.39999999997</v>
      </c>
      <c r="AU9" s="1">
        <f t="shared" si="8"/>
        <v>300168.39999999997</v>
      </c>
      <c r="AV9" s="1">
        <f t="shared" si="8"/>
        <v>300168.39999999997</v>
      </c>
      <c r="AW9" s="1">
        <f t="shared" si="8"/>
        <v>300168.39999999997</v>
      </c>
      <c r="AX9" s="168">
        <f>Receita!$H$18/12</f>
        <v>319100.32</v>
      </c>
      <c r="AY9" s="1">
        <f t="shared" ref="AY9:BI9" si="9">AX9</f>
        <v>319100.32</v>
      </c>
      <c r="AZ9" s="1">
        <f t="shared" si="9"/>
        <v>319100.32</v>
      </c>
      <c r="BA9" s="1">
        <f t="shared" si="9"/>
        <v>319100.32</v>
      </c>
      <c r="BB9" s="1">
        <f t="shared" si="9"/>
        <v>319100.32</v>
      </c>
      <c r="BC9" s="1">
        <f t="shared" si="9"/>
        <v>319100.32</v>
      </c>
      <c r="BD9" s="1">
        <f t="shared" si="9"/>
        <v>319100.32</v>
      </c>
      <c r="BE9" s="1">
        <f t="shared" si="9"/>
        <v>319100.32</v>
      </c>
      <c r="BF9" s="1">
        <f t="shared" si="9"/>
        <v>319100.32</v>
      </c>
      <c r="BG9" s="1">
        <f t="shared" si="9"/>
        <v>319100.32</v>
      </c>
      <c r="BH9" s="1">
        <f t="shared" si="9"/>
        <v>319100.32</v>
      </c>
      <c r="BI9" s="1">
        <f t="shared" si="9"/>
        <v>319100.32</v>
      </c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</row>
    <row r="10" spans="1:131" s="43" customFormat="1">
      <c r="A10" s="149" t="s">
        <v>40</v>
      </c>
      <c r="B10" s="150">
        <f t="shared" ref="B10:AG10" si="10">SUM(B8:B9)</f>
        <v>191254.39999999999</v>
      </c>
      <c r="C10" s="150">
        <f t="shared" si="10"/>
        <v>191254.39999999999</v>
      </c>
      <c r="D10" s="150">
        <f t="shared" si="10"/>
        <v>191254.39999999999</v>
      </c>
      <c r="E10" s="150">
        <f t="shared" si="10"/>
        <v>191254.39999999999</v>
      </c>
      <c r="F10" s="150">
        <f t="shared" si="10"/>
        <v>191254.39999999999</v>
      </c>
      <c r="G10" s="150">
        <f t="shared" si="10"/>
        <v>191254.39999999999</v>
      </c>
      <c r="H10" s="150">
        <f t="shared" si="10"/>
        <v>191254.39999999999</v>
      </c>
      <c r="I10" s="150">
        <f t="shared" si="10"/>
        <v>191254.39999999999</v>
      </c>
      <c r="J10" s="150">
        <f t="shared" si="10"/>
        <v>191254.39999999999</v>
      </c>
      <c r="K10" s="150">
        <f t="shared" si="10"/>
        <v>191254.39999999999</v>
      </c>
      <c r="L10" s="150">
        <f t="shared" si="10"/>
        <v>191254.39999999999</v>
      </c>
      <c r="M10" s="150">
        <f t="shared" si="10"/>
        <v>191254.39999999999</v>
      </c>
      <c r="N10" s="150">
        <f t="shared" si="10"/>
        <v>260263.16000000006</v>
      </c>
      <c r="O10" s="150">
        <f t="shared" si="10"/>
        <v>260263.16000000006</v>
      </c>
      <c r="P10" s="150">
        <f t="shared" si="10"/>
        <v>260263.16000000006</v>
      </c>
      <c r="Q10" s="150">
        <f t="shared" si="10"/>
        <v>260263.16000000006</v>
      </c>
      <c r="R10" s="150">
        <f t="shared" si="10"/>
        <v>260263.16000000006</v>
      </c>
      <c r="S10" s="150">
        <f t="shared" si="10"/>
        <v>260263.16000000006</v>
      </c>
      <c r="T10" s="150">
        <f t="shared" si="10"/>
        <v>260263.16000000006</v>
      </c>
      <c r="U10" s="150">
        <f t="shared" si="10"/>
        <v>260263.16000000006</v>
      </c>
      <c r="V10" s="150">
        <f t="shared" si="10"/>
        <v>260263.16000000006</v>
      </c>
      <c r="W10" s="150">
        <f t="shared" si="10"/>
        <v>260263.16000000006</v>
      </c>
      <c r="X10" s="150">
        <f t="shared" si="10"/>
        <v>260263.16000000006</v>
      </c>
      <c r="Y10" s="150">
        <f t="shared" si="10"/>
        <v>260263.16000000006</v>
      </c>
      <c r="Z10" s="150">
        <f t="shared" si="10"/>
        <v>296279.12</v>
      </c>
      <c r="AA10" s="150">
        <f t="shared" si="10"/>
        <v>296279.12</v>
      </c>
      <c r="AB10" s="150">
        <f t="shared" si="10"/>
        <v>296279.12</v>
      </c>
      <c r="AC10" s="150">
        <f t="shared" si="10"/>
        <v>296279.12</v>
      </c>
      <c r="AD10" s="150">
        <f t="shared" si="10"/>
        <v>296279.12</v>
      </c>
      <c r="AE10" s="150">
        <f t="shared" si="10"/>
        <v>296279.12</v>
      </c>
      <c r="AF10" s="150">
        <f t="shared" si="10"/>
        <v>296279.12</v>
      </c>
      <c r="AG10" s="150">
        <f t="shared" si="10"/>
        <v>296279.12</v>
      </c>
      <c r="AH10" s="150">
        <f t="shared" ref="AH10:BI10" si="11">SUM(AH8:AH9)</f>
        <v>296279.12</v>
      </c>
      <c r="AI10" s="150">
        <f t="shared" si="11"/>
        <v>296279.12</v>
      </c>
      <c r="AJ10" s="150">
        <f t="shared" si="11"/>
        <v>296279.12</v>
      </c>
      <c r="AK10" s="150">
        <f t="shared" si="11"/>
        <v>296279.12</v>
      </c>
      <c r="AL10" s="150">
        <f t="shared" si="11"/>
        <v>313214.48</v>
      </c>
      <c r="AM10" s="150">
        <f t="shared" si="11"/>
        <v>313214.48</v>
      </c>
      <c r="AN10" s="150">
        <f t="shared" si="11"/>
        <v>313214.48</v>
      </c>
      <c r="AO10" s="150">
        <f t="shared" si="11"/>
        <v>313214.48</v>
      </c>
      <c r="AP10" s="150">
        <f t="shared" si="11"/>
        <v>313214.48</v>
      </c>
      <c r="AQ10" s="150">
        <f t="shared" si="11"/>
        <v>313214.48</v>
      </c>
      <c r="AR10" s="150">
        <f t="shared" si="11"/>
        <v>313214.48</v>
      </c>
      <c r="AS10" s="150">
        <f t="shared" si="11"/>
        <v>313214.48</v>
      </c>
      <c r="AT10" s="150">
        <f t="shared" si="11"/>
        <v>313214.48</v>
      </c>
      <c r="AU10" s="150">
        <f t="shared" si="11"/>
        <v>313214.48</v>
      </c>
      <c r="AV10" s="150">
        <f t="shared" si="11"/>
        <v>313214.48</v>
      </c>
      <c r="AW10" s="150">
        <f t="shared" si="11"/>
        <v>313214.48</v>
      </c>
      <c r="AX10" s="150">
        <f t="shared" si="11"/>
        <v>332939.36</v>
      </c>
      <c r="AY10" s="150">
        <f t="shared" si="11"/>
        <v>332939.36</v>
      </c>
      <c r="AZ10" s="150">
        <f t="shared" si="11"/>
        <v>332939.36</v>
      </c>
      <c r="BA10" s="150">
        <f t="shared" si="11"/>
        <v>332939.36</v>
      </c>
      <c r="BB10" s="150">
        <f t="shared" si="11"/>
        <v>332939.36</v>
      </c>
      <c r="BC10" s="150">
        <f t="shared" si="11"/>
        <v>332939.36</v>
      </c>
      <c r="BD10" s="150">
        <f t="shared" si="11"/>
        <v>332939.36</v>
      </c>
      <c r="BE10" s="150">
        <f t="shared" si="11"/>
        <v>332939.36</v>
      </c>
      <c r="BF10" s="150">
        <f t="shared" si="11"/>
        <v>332939.36</v>
      </c>
      <c r="BG10" s="150">
        <f t="shared" si="11"/>
        <v>332939.36</v>
      </c>
      <c r="BH10" s="150">
        <f t="shared" si="11"/>
        <v>332939.36</v>
      </c>
      <c r="BI10" s="150">
        <f t="shared" si="11"/>
        <v>332939.36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</row>
    <row r="11" spans="1:131" s="42" customFormat="1">
      <c r="A11" s="44" t="s">
        <v>41</v>
      </c>
      <c r="B11" s="1">
        <f>Resultados!B10*imp_fat</f>
        <v>18456.049599999998</v>
      </c>
      <c r="C11" s="1">
        <f>imp_fat*Resultados!C10</f>
        <v>18456.049599999998</v>
      </c>
      <c r="D11" s="1">
        <f>imp_fat*Resultados!D10</f>
        <v>18456.049599999998</v>
      </c>
      <c r="E11" s="1">
        <f>imp_fat*Resultados!E10</f>
        <v>18456.049599999998</v>
      </c>
      <c r="F11" s="1">
        <f>imp_fat*Resultados!F10</f>
        <v>18456.049599999998</v>
      </c>
      <c r="G11" s="1">
        <f>imp_fat*Resultados!G10</f>
        <v>18456.049599999998</v>
      </c>
      <c r="H11" s="1">
        <f>imp_fat*Resultados!H10</f>
        <v>18456.049599999998</v>
      </c>
      <c r="I11" s="1">
        <f>imp_fat*Resultados!I10</f>
        <v>18456.049599999998</v>
      </c>
      <c r="J11" s="1">
        <f>imp_fat*Resultados!J10</f>
        <v>18456.049599999998</v>
      </c>
      <c r="K11" s="1">
        <f>imp_fat*Resultados!K10</f>
        <v>18456.049599999998</v>
      </c>
      <c r="L11" s="1">
        <f>imp_fat*Resultados!L10</f>
        <v>18456.049599999998</v>
      </c>
      <c r="M11" s="1">
        <f>imp_fat*Resultados!M10</f>
        <v>18456.049599999998</v>
      </c>
      <c r="N11" s="1">
        <f>imp_fat*Resultados!N10</f>
        <v>25115.394940000006</v>
      </c>
      <c r="O11" s="1">
        <f>imp_fat*Resultados!O10</f>
        <v>25115.394940000006</v>
      </c>
      <c r="P11" s="1">
        <f>imp_fat*Resultados!P10</f>
        <v>25115.394940000006</v>
      </c>
      <c r="Q11" s="1">
        <f>imp_fat*Resultados!Q10</f>
        <v>25115.394940000006</v>
      </c>
      <c r="R11" s="1">
        <f>imp_fat*Resultados!R10</f>
        <v>25115.394940000006</v>
      </c>
      <c r="S11" s="1">
        <f>imp_fat*Resultados!S10</f>
        <v>25115.394940000006</v>
      </c>
      <c r="T11" s="1">
        <f>imp_fat*Resultados!T10</f>
        <v>25115.394940000006</v>
      </c>
      <c r="U11" s="1">
        <f>imp_fat*Resultados!U10</f>
        <v>25115.394940000006</v>
      </c>
      <c r="V11" s="1">
        <f>imp_fat*Resultados!V10</f>
        <v>25115.394940000006</v>
      </c>
      <c r="W11" s="1">
        <f>imp_fat*Resultados!W10</f>
        <v>25115.394940000006</v>
      </c>
      <c r="X11" s="1">
        <f>imp_fat*Resultados!X10</f>
        <v>25115.394940000006</v>
      </c>
      <c r="Y11" s="1">
        <f>imp_fat*Resultados!Y10</f>
        <v>25115.394940000006</v>
      </c>
      <c r="Z11" s="1">
        <f>imp_fat*Resultados!Z10</f>
        <v>28590.935079999999</v>
      </c>
      <c r="AA11" s="1">
        <f>imp_fat*Resultados!AA10</f>
        <v>28590.935079999999</v>
      </c>
      <c r="AB11" s="1">
        <f>imp_fat*Resultados!AB10</f>
        <v>28590.935079999999</v>
      </c>
      <c r="AC11" s="1">
        <f>imp_fat*Resultados!AC10</f>
        <v>28590.935079999999</v>
      </c>
      <c r="AD11" s="1">
        <f>imp_fat*Resultados!AD10</f>
        <v>28590.935079999999</v>
      </c>
      <c r="AE11" s="1">
        <f>imp_fat*Resultados!AE10</f>
        <v>28590.935079999999</v>
      </c>
      <c r="AF11" s="1">
        <f>imp_fat*Resultados!AF10</f>
        <v>28590.935079999999</v>
      </c>
      <c r="AG11" s="1">
        <f>imp_fat*Resultados!AG10</f>
        <v>28590.935079999999</v>
      </c>
      <c r="AH11" s="1">
        <f>imp_fat*Resultados!AH10</f>
        <v>28590.935079999999</v>
      </c>
      <c r="AI11" s="1">
        <f>imp_fat*Resultados!AI10</f>
        <v>28590.935079999999</v>
      </c>
      <c r="AJ11" s="1">
        <f>imp_fat*Resultados!AJ10</f>
        <v>28590.935079999999</v>
      </c>
      <c r="AK11" s="1">
        <f>imp_fat*Resultados!AK10</f>
        <v>28590.935079999999</v>
      </c>
      <c r="AL11" s="1">
        <f>imp_fat*Resultados!AL10</f>
        <v>30225.197319999999</v>
      </c>
      <c r="AM11" s="1">
        <f>imp_fat*Resultados!AM10</f>
        <v>30225.197319999999</v>
      </c>
      <c r="AN11" s="1">
        <f>imp_fat*Resultados!AN10</f>
        <v>30225.197319999999</v>
      </c>
      <c r="AO11" s="1">
        <f>imp_fat*Resultados!AO10</f>
        <v>30225.197319999999</v>
      </c>
      <c r="AP11" s="1">
        <f>imp_fat*Resultados!AP10</f>
        <v>30225.197319999999</v>
      </c>
      <c r="AQ11" s="1">
        <f>imp_fat*Resultados!AQ10</f>
        <v>30225.197319999999</v>
      </c>
      <c r="AR11" s="1">
        <f>imp_fat*Resultados!AR10</f>
        <v>30225.197319999999</v>
      </c>
      <c r="AS11" s="1">
        <f>imp_fat*Resultados!AS10</f>
        <v>30225.197319999999</v>
      </c>
      <c r="AT11" s="1">
        <f>imp_fat*Resultados!AT10</f>
        <v>30225.197319999999</v>
      </c>
      <c r="AU11" s="1">
        <f>imp_fat*Resultados!AU10</f>
        <v>30225.197319999999</v>
      </c>
      <c r="AV11" s="1">
        <f>imp_fat*Resultados!AV10</f>
        <v>30225.197319999999</v>
      </c>
      <c r="AW11" s="1">
        <f>imp_fat*Resultados!AW10</f>
        <v>30225.197319999999</v>
      </c>
      <c r="AX11" s="1">
        <f>imp_fat*Resultados!AX10</f>
        <v>32128.648239999999</v>
      </c>
      <c r="AY11" s="1">
        <f>imp_fat*Resultados!AY10</f>
        <v>32128.648239999999</v>
      </c>
      <c r="AZ11" s="1">
        <f>imp_fat*Resultados!AZ10</f>
        <v>32128.648239999999</v>
      </c>
      <c r="BA11" s="1">
        <f>imp_fat*Resultados!BA10</f>
        <v>32128.648239999999</v>
      </c>
      <c r="BB11" s="1">
        <f>imp_fat*Resultados!BB10</f>
        <v>32128.648239999999</v>
      </c>
      <c r="BC11" s="1">
        <f>imp_fat*Resultados!BC10</f>
        <v>32128.648239999999</v>
      </c>
      <c r="BD11" s="1">
        <f>imp_fat*Resultados!BD10</f>
        <v>32128.648239999999</v>
      </c>
      <c r="BE11" s="1">
        <f>imp_fat*Resultados!BE10</f>
        <v>32128.648239999999</v>
      </c>
      <c r="BF11" s="1">
        <f>imp_fat*Resultados!BF10</f>
        <v>32128.648239999999</v>
      </c>
      <c r="BG11" s="1">
        <f>imp_fat*Resultados!BG10</f>
        <v>32128.648239999999</v>
      </c>
      <c r="BH11" s="1">
        <f>imp_fat*Resultados!BH10</f>
        <v>32128.648239999999</v>
      </c>
      <c r="BI11" s="1">
        <f>imp_fat*Resultados!BI10</f>
        <v>32128.648239999999</v>
      </c>
    </row>
    <row r="12" spans="1:131" s="43" customFormat="1">
      <c r="A12" s="149" t="s">
        <v>42</v>
      </c>
      <c r="B12" s="150">
        <f>B10-B11</f>
        <v>172798.3504</v>
      </c>
      <c r="C12" s="150">
        <f t="shared" ref="C12:E12" si="12">C10-C11</f>
        <v>172798.3504</v>
      </c>
      <c r="D12" s="150">
        <f t="shared" si="12"/>
        <v>172798.3504</v>
      </c>
      <c r="E12" s="150">
        <f t="shared" si="12"/>
        <v>172798.3504</v>
      </c>
      <c r="F12" s="150">
        <f t="shared" ref="F12" si="13">F10-F11</f>
        <v>172798.3504</v>
      </c>
      <c r="G12" s="150">
        <f t="shared" ref="G12:H12" si="14">G10-G11</f>
        <v>172798.3504</v>
      </c>
      <c r="H12" s="150">
        <f t="shared" si="14"/>
        <v>172798.3504</v>
      </c>
      <c r="I12" s="150">
        <f t="shared" ref="I12" si="15">I10-I11</f>
        <v>172798.3504</v>
      </c>
      <c r="J12" s="150">
        <f t="shared" ref="J12:K12" si="16">J10-J11</f>
        <v>172798.3504</v>
      </c>
      <c r="K12" s="150">
        <f t="shared" si="16"/>
        <v>172798.3504</v>
      </c>
      <c r="L12" s="150">
        <f t="shared" ref="L12" si="17">L10-L11</f>
        <v>172798.3504</v>
      </c>
      <c r="M12" s="150">
        <f t="shared" ref="M12:N12" si="18">M10-M11</f>
        <v>172798.3504</v>
      </c>
      <c r="N12" s="150">
        <f t="shared" si="18"/>
        <v>235147.76506000006</v>
      </c>
      <c r="O12" s="150">
        <f t="shared" ref="O12" si="19">O10-O11</f>
        <v>235147.76506000006</v>
      </c>
      <c r="P12" s="150">
        <f t="shared" ref="P12:Q12" si="20">P10-P11</f>
        <v>235147.76506000006</v>
      </c>
      <c r="Q12" s="150">
        <f t="shared" si="20"/>
        <v>235147.76506000006</v>
      </c>
      <c r="R12" s="150">
        <f t="shared" ref="R12" si="21">R10-R11</f>
        <v>235147.76506000006</v>
      </c>
      <c r="S12" s="150">
        <f t="shared" ref="S12:T12" si="22">S10-S11</f>
        <v>235147.76506000006</v>
      </c>
      <c r="T12" s="150">
        <f t="shared" si="22"/>
        <v>235147.76506000006</v>
      </c>
      <c r="U12" s="150">
        <f t="shared" ref="U12" si="23">U10-U11</f>
        <v>235147.76506000006</v>
      </c>
      <c r="V12" s="150">
        <f t="shared" ref="V12:W12" si="24">V10-V11</f>
        <v>235147.76506000006</v>
      </c>
      <c r="W12" s="150">
        <f t="shared" si="24"/>
        <v>235147.76506000006</v>
      </c>
      <c r="X12" s="150">
        <f t="shared" ref="X12" si="25">X10-X11</f>
        <v>235147.76506000006</v>
      </c>
      <c r="Y12" s="150">
        <f t="shared" ref="Y12:Z12" si="26">Y10-Y11</f>
        <v>235147.76506000006</v>
      </c>
      <c r="Z12" s="150">
        <f t="shared" si="26"/>
        <v>267688.18491999997</v>
      </c>
      <c r="AA12" s="150">
        <f t="shared" ref="AA12" si="27">AA10-AA11</f>
        <v>267688.18491999997</v>
      </c>
      <c r="AB12" s="150">
        <f t="shared" ref="AB12:AC12" si="28">AB10-AB11</f>
        <v>267688.18491999997</v>
      </c>
      <c r="AC12" s="150">
        <f t="shared" si="28"/>
        <v>267688.18491999997</v>
      </c>
      <c r="AD12" s="150">
        <f t="shared" ref="AD12" si="29">AD10-AD11</f>
        <v>267688.18491999997</v>
      </c>
      <c r="AE12" s="150">
        <f t="shared" ref="AE12:AF12" si="30">AE10-AE11</f>
        <v>267688.18491999997</v>
      </c>
      <c r="AF12" s="150">
        <f t="shared" si="30"/>
        <v>267688.18491999997</v>
      </c>
      <c r="AG12" s="150">
        <f t="shared" ref="AG12" si="31">AG10-AG11</f>
        <v>267688.18491999997</v>
      </c>
      <c r="AH12" s="150">
        <f t="shared" ref="AH12:AI12" si="32">AH10-AH11</f>
        <v>267688.18491999997</v>
      </c>
      <c r="AI12" s="150">
        <f t="shared" si="32"/>
        <v>267688.18491999997</v>
      </c>
      <c r="AJ12" s="150">
        <f t="shared" ref="AJ12" si="33">AJ10-AJ11</f>
        <v>267688.18491999997</v>
      </c>
      <c r="AK12" s="150">
        <f t="shared" ref="AK12:AL12" si="34">AK10-AK11</f>
        <v>267688.18491999997</v>
      </c>
      <c r="AL12" s="150">
        <f t="shared" si="34"/>
        <v>282989.28268</v>
      </c>
      <c r="AM12" s="150">
        <f t="shared" ref="AM12" si="35">AM10-AM11</f>
        <v>282989.28268</v>
      </c>
      <c r="AN12" s="150">
        <f t="shared" ref="AN12:AO12" si="36">AN10-AN11</f>
        <v>282989.28268</v>
      </c>
      <c r="AO12" s="150">
        <f t="shared" si="36"/>
        <v>282989.28268</v>
      </c>
      <c r="AP12" s="150">
        <f t="shared" ref="AP12" si="37">AP10-AP11</f>
        <v>282989.28268</v>
      </c>
      <c r="AQ12" s="150">
        <f t="shared" ref="AQ12:AR12" si="38">AQ10-AQ11</f>
        <v>282989.28268</v>
      </c>
      <c r="AR12" s="150">
        <f t="shared" si="38"/>
        <v>282989.28268</v>
      </c>
      <c r="AS12" s="150">
        <f t="shared" ref="AS12" si="39">AS10-AS11</f>
        <v>282989.28268</v>
      </c>
      <c r="AT12" s="150">
        <f t="shared" ref="AT12:AU12" si="40">AT10-AT11</f>
        <v>282989.28268</v>
      </c>
      <c r="AU12" s="150">
        <f t="shared" si="40"/>
        <v>282989.28268</v>
      </c>
      <c r="AV12" s="150">
        <f t="shared" ref="AV12" si="41">AV10-AV11</f>
        <v>282989.28268</v>
      </c>
      <c r="AW12" s="150">
        <f t="shared" ref="AW12:AX12" si="42">AW10-AW11</f>
        <v>282989.28268</v>
      </c>
      <c r="AX12" s="150">
        <f t="shared" si="42"/>
        <v>300810.71175999998</v>
      </c>
      <c r="AY12" s="150">
        <f t="shared" ref="AY12" si="43">AY10-AY11</f>
        <v>300810.71175999998</v>
      </c>
      <c r="AZ12" s="150">
        <f t="shared" ref="AZ12:BA12" si="44">AZ10-AZ11</f>
        <v>300810.71175999998</v>
      </c>
      <c r="BA12" s="150">
        <f t="shared" si="44"/>
        <v>300810.71175999998</v>
      </c>
      <c r="BB12" s="150">
        <f t="shared" ref="BB12" si="45">BB10-BB11</f>
        <v>300810.71175999998</v>
      </c>
      <c r="BC12" s="150">
        <f t="shared" ref="BC12:BD12" si="46">BC10-BC11</f>
        <v>300810.71175999998</v>
      </c>
      <c r="BD12" s="150">
        <f t="shared" si="46"/>
        <v>300810.71175999998</v>
      </c>
      <c r="BE12" s="150">
        <f t="shared" ref="BE12" si="47">BE10-BE11</f>
        <v>300810.71175999998</v>
      </c>
      <c r="BF12" s="150">
        <f t="shared" ref="BF12:BG12" si="48">BF10-BF11</f>
        <v>300810.71175999998</v>
      </c>
      <c r="BG12" s="150">
        <f t="shared" si="48"/>
        <v>300810.71175999998</v>
      </c>
      <c r="BH12" s="150">
        <f t="shared" ref="BH12" si="49">BH10-BH11</f>
        <v>300810.71175999998</v>
      </c>
      <c r="BI12" s="150">
        <f t="shared" ref="BI12" si="50">BI10-BI11</f>
        <v>300810.71175999998</v>
      </c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</row>
    <row r="13" spans="1:131" s="45" customFormat="1">
      <c r="A13" s="44" t="s">
        <v>3</v>
      </c>
      <c r="B13" s="1">
        <f>Custos!B6</f>
        <v>600</v>
      </c>
      <c r="C13" s="1">
        <f>Custos!C6</f>
        <v>600</v>
      </c>
      <c r="D13" s="1">
        <f>Custos!D6</f>
        <v>600</v>
      </c>
      <c r="E13" s="1">
        <f>Custos!E6</f>
        <v>600</v>
      </c>
      <c r="F13" s="1">
        <f>Custos!F6</f>
        <v>600</v>
      </c>
      <c r="G13" s="1">
        <f>Custos!G6</f>
        <v>600</v>
      </c>
      <c r="H13" s="1">
        <f>Custos!H6</f>
        <v>600</v>
      </c>
      <c r="I13" s="1">
        <f>Custos!I6</f>
        <v>600</v>
      </c>
      <c r="J13" s="1">
        <f>Custos!J6</f>
        <v>600</v>
      </c>
      <c r="K13" s="1">
        <f>Custos!K6</f>
        <v>600</v>
      </c>
      <c r="L13" s="1">
        <f>Custos!L6</f>
        <v>600</v>
      </c>
      <c r="M13" s="1">
        <f>Custos!M6</f>
        <v>600</v>
      </c>
      <c r="N13" s="1">
        <f>Custos!N6</f>
        <v>600</v>
      </c>
      <c r="O13" s="1">
        <f>Custos!O6</f>
        <v>600</v>
      </c>
      <c r="P13" s="1">
        <f>Custos!P6</f>
        <v>600</v>
      </c>
      <c r="Q13" s="1">
        <f>Custos!Q6</f>
        <v>600</v>
      </c>
      <c r="R13" s="1">
        <f>Custos!R6</f>
        <v>600</v>
      </c>
      <c r="S13" s="1">
        <f>Custos!S6</f>
        <v>600</v>
      </c>
      <c r="T13" s="1">
        <f>Custos!T6</f>
        <v>600</v>
      </c>
      <c r="U13" s="1">
        <f>Custos!U6</f>
        <v>600</v>
      </c>
      <c r="V13" s="1">
        <f>Custos!V6</f>
        <v>600</v>
      </c>
      <c r="W13" s="1">
        <f>Custos!W6</f>
        <v>600</v>
      </c>
      <c r="X13" s="1">
        <f>Custos!X6</f>
        <v>600</v>
      </c>
      <c r="Y13" s="1">
        <f>Custos!Y6</f>
        <v>600</v>
      </c>
      <c r="Z13" s="1">
        <f>Custos!Z6</f>
        <v>600</v>
      </c>
      <c r="AA13" s="1">
        <f>Custos!AA6</f>
        <v>600</v>
      </c>
      <c r="AB13" s="1">
        <f>Custos!AB6</f>
        <v>600</v>
      </c>
      <c r="AC13" s="1">
        <f>Custos!AC6</f>
        <v>600</v>
      </c>
      <c r="AD13" s="1">
        <f>Custos!AD6</f>
        <v>600</v>
      </c>
      <c r="AE13" s="1">
        <f>Custos!AE6</f>
        <v>600</v>
      </c>
      <c r="AF13" s="1">
        <f>Custos!AF6</f>
        <v>600</v>
      </c>
      <c r="AG13" s="1">
        <f>Custos!AG6</f>
        <v>600</v>
      </c>
      <c r="AH13" s="1">
        <f>Custos!AH6</f>
        <v>600</v>
      </c>
      <c r="AI13" s="1">
        <f>Custos!AI6</f>
        <v>600</v>
      </c>
      <c r="AJ13" s="1">
        <f>Custos!AJ6</f>
        <v>600</v>
      </c>
      <c r="AK13" s="1">
        <f>Custos!AK6</f>
        <v>600</v>
      </c>
      <c r="AL13" s="1">
        <f>Custos!AL6</f>
        <v>600</v>
      </c>
      <c r="AM13" s="1">
        <f>Custos!AM6</f>
        <v>600</v>
      </c>
      <c r="AN13" s="1">
        <f>Custos!AN6</f>
        <v>600</v>
      </c>
      <c r="AO13" s="1">
        <f>Custos!AO6</f>
        <v>600</v>
      </c>
      <c r="AP13" s="1">
        <f>Custos!AP6</f>
        <v>600</v>
      </c>
      <c r="AQ13" s="1">
        <f>Custos!AQ6</f>
        <v>600</v>
      </c>
      <c r="AR13" s="1">
        <f>Custos!AR6</f>
        <v>600</v>
      </c>
      <c r="AS13" s="1">
        <f>Custos!AS6</f>
        <v>600</v>
      </c>
      <c r="AT13" s="1">
        <f>Custos!AT6</f>
        <v>600</v>
      </c>
      <c r="AU13" s="1">
        <f>Custos!AU6</f>
        <v>600</v>
      </c>
      <c r="AV13" s="1">
        <f>Custos!AV6</f>
        <v>600</v>
      </c>
      <c r="AW13" s="1">
        <f>Custos!AW6</f>
        <v>600</v>
      </c>
      <c r="AX13" s="1">
        <f>Custos!AX6</f>
        <v>600</v>
      </c>
      <c r="AY13" s="1">
        <f>Custos!AY6</f>
        <v>600</v>
      </c>
      <c r="AZ13" s="1">
        <f>Custos!AZ6</f>
        <v>600</v>
      </c>
      <c r="BA13" s="1">
        <f>Custos!BA6</f>
        <v>600</v>
      </c>
      <c r="BB13" s="1">
        <f>Custos!BB6</f>
        <v>600</v>
      </c>
      <c r="BC13" s="1">
        <f>Custos!BC6</f>
        <v>600</v>
      </c>
      <c r="BD13" s="1">
        <f>Custos!BD6</f>
        <v>600</v>
      </c>
      <c r="BE13" s="1">
        <f>Custos!BE6</f>
        <v>600</v>
      </c>
      <c r="BF13" s="1">
        <f>Custos!BF6</f>
        <v>600</v>
      </c>
      <c r="BG13" s="1">
        <f>Custos!BG6</f>
        <v>600</v>
      </c>
      <c r="BH13" s="1">
        <f>Custos!BH6</f>
        <v>600</v>
      </c>
      <c r="BI13" s="1">
        <f>Custos!BI6</f>
        <v>600</v>
      </c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</row>
    <row r="14" spans="1:131" s="45" customFormat="1">
      <c r="A14" s="44" t="s">
        <v>277</v>
      </c>
      <c r="B14" s="1">
        <f>Investimentos_infra!B12</f>
        <v>3996000</v>
      </c>
      <c r="C14" s="1">
        <f>Investimentos_infra!C12</f>
        <v>0</v>
      </c>
      <c r="D14" s="1">
        <f>Investimentos_infra!D12</f>
        <v>0</v>
      </c>
      <c r="E14" s="1">
        <f>Investimentos_infra!E12</f>
        <v>0</v>
      </c>
      <c r="F14" s="1">
        <f>Investimentos_infra!F12</f>
        <v>0</v>
      </c>
      <c r="G14" s="1">
        <f>Investimentos_infra!G12</f>
        <v>0</v>
      </c>
      <c r="H14" s="1">
        <f>Investimentos_infra!H12</f>
        <v>0</v>
      </c>
      <c r="I14" s="1">
        <f>Investimentos_infra!I12</f>
        <v>0</v>
      </c>
      <c r="J14" s="1">
        <f>Investimentos_infra!J12</f>
        <v>0</v>
      </c>
      <c r="K14" s="1">
        <f>Investimentos_infra!K12</f>
        <v>0</v>
      </c>
      <c r="L14" s="1">
        <f>Investimentos_infra!L12</f>
        <v>0</v>
      </c>
      <c r="M14" s="1">
        <f>Investimentos_infra!M12</f>
        <v>0</v>
      </c>
      <c r="N14" s="1">
        <f>Investimentos_infra!N12</f>
        <v>0</v>
      </c>
      <c r="O14" s="1">
        <f>Investimentos_infra!O12</f>
        <v>0</v>
      </c>
      <c r="P14" s="1">
        <f>Investimentos_infra!P12</f>
        <v>0</v>
      </c>
      <c r="Q14" s="1">
        <f>Investimentos_infra!Q12</f>
        <v>0</v>
      </c>
      <c r="R14" s="1">
        <f>Investimentos_infra!R12</f>
        <v>0</v>
      </c>
      <c r="S14" s="1">
        <f>Investimentos_infra!S12</f>
        <v>0</v>
      </c>
      <c r="T14" s="1">
        <f>Investimentos_infra!T12</f>
        <v>0</v>
      </c>
      <c r="U14" s="1">
        <f>Investimentos_infra!U12</f>
        <v>0</v>
      </c>
      <c r="V14" s="1">
        <f>Investimentos_infra!V12</f>
        <v>0</v>
      </c>
      <c r="W14" s="1">
        <f>Investimentos_infra!W12</f>
        <v>0</v>
      </c>
      <c r="X14" s="1">
        <f>Investimentos_infra!X12</f>
        <v>0</v>
      </c>
      <c r="Y14" s="1">
        <f>Investimentos_infra!Y12</f>
        <v>0</v>
      </c>
      <c r="Z14" s="1">
        <f>Investimentos_infra!Z12</f>
        <v>0</v>
      </c>
      <c r="AA14" s="1">
        <f>Investimentos_infra!AA12</f>
        <v>0</v>
      </c>
      <c r="AB14" s="1">
        <f>Investimentos_infra!AB12</f>
        <v>0</v>
      </c>
      <c r="AC14" s="1">
        <f>Investimentos_infra!AC12</f>
        <v>0</v>
      </c>
      <c r="AD14" s="1">
        <f>Investimentos_infra!AD12</f>
        <v>0</v>
      </c>
      <c r="AE14" s="1">
        <f>Investimentos_infra!AE12</f>
        <v>0</v>
      </c>
      <c r="AF14" s="1">
        <f>Investimentos_infra!AF12</f>
        <v>0</v>
      </c>
      <c r="AG14" s="1">
        <f>Investimentos_infra!AG12</f>
        <v>0</v>
      </c>
      <c r="AH14" s="1">
        <f>Investimentos_infra!AH12</f>
        <v>0</v>
      </c>
      <c r="AI14" s="1">
        <f>Investimentos_infra!AI12</f>
        <v>0</v>
      </c>
      <c r="AJ14" s="1">
        <f>Investimentos_infra!AJ12</f>
        <v>0</v>
      </c>
      <c r="AK14" s="1">
        <f>Investimentos_infra!AK12</f>
        <v>0</v>
      </c>
      <c r="AL14" s="1">
        <f>Investimentos_infra!AL12</f>
        <v>0</v>
      </c>
      <c r="AM14" s="1">
        <f>Investimentos_infra!AM12</f>
        <v>0</v>
      </c>
      <c r="AN14" s="1">
        <f>Investimentos_infra!AN12</f>
        <v>0</v>
      </c>
      <c r="AO14" s="1">
        <f>Investimentos_infra!AO12</f>
        <v>0</v>
      </c>
      <c r="AP14" s="1">
        <f>Investimentos_infra!AP12</f>
        <v>0</v>
      </c>
      <c r="AQ14" s="1">
        <f>Investimentos_infra!AQ12</f>
        <v>0</v>
      </c>
      <c r="AR14" s="1">
        <f>Investimentos_infra!AR12</f>
        <v>0</v>
      </c>
      <c r="AS14" s="1">
        <f>Investimentos_infra!AS12</f>
        <v>0</v>
      </c>
      <c r="AT14" s="1">
        <f>Investimentos_infra!AT12</f>
        <v>0</v>
      </c>
      <c r="AU14" s="1">
        <f>Investimentos_infra!AU12</f>
        <v>0</v>
      </c>
      <c r="AV14" s="1">
        <f>Investimentos_infra!AV12</f>
        <v>0</v>
      </c>
      <c r="AW14" s="1">
        <f>Investimentos_infra!AW12</f>
        <v>0</v>
      </c>
      <c r="AX14" s="1">
        <f>Investimentos_infra!AX12</f>
        <v>0</v>
      </c>
      <c r="AY14" s="1">
        <f>Investimentos_infra!AY12</f>
        <v>0</v>
      </c>
      <c r="AZ14" s="1">
        <f>Investimentos_infra!AZ12</f>
        <v>0</v>
      </c>
      <c r="BA14" s="1">
        <f>Investimentos_infra!BA12</f>
        <v>0</v>
      </c>
      <c r="BB14" s="1">
        <f>Investimentos_infra!BB12</f>
        <v>0</v>
      </c>
      <c r="BC14" s="1">
        <f>Investimentos_infra!BC12</f>
        <v>0</v>
      </c>
      <c r="BD14" s="1">
        <f>Investimentos_infra!BD12</f>
        <v>0</v>
      </c>
      <c r="BE14" s="1">
        <f>Investimentos_infra!BE12</f>
        <v>0</v>
      </c>
      <c r="BF14" s="1">
        <f>Investimentos_infra!BF12</f>
        <v>0</v>
      </c>
      <c r="BG14" s="1">
        <f>Investimentos_infra!BG12</f>
        <v>0</v>
      </c>
      <c r="BH14" s="1">
        <f>Investimentos_infra!BH12</f>
        <v>0</v>
      </c>
      <c r="BI14" s="1">
        <f>Investimentos_infra!BI12</f>
        <v>0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</row>
    <row r="15" spans="1:131" s="45" customFormat="1">
      <c r="A15" s="44" t="s">
        <v>4</v>
      </c>
      <c r="B15" s="1">
        <f>Despesas!B18</f>
        <v>50199.544000000002</v>
      </c>
      <c r="C15" s="1">
        <f>Despesas!C18</f>
        <v>51199.544000000002</v>
      </c>
      <c r="D15" s="1">
        <f>Despesas!D18</f>
        <v>58669.544000000002</v>
      </c>
      <c r="E15" s="1">
        <f>Despesas!E18</f>
        <v>58669.544000000002</v>
      </c>
      <c r="F15" s="1">
        <f>Despesas!F18</f>
        <v>58669.544000000002</v>
      </c>
      <c r="G15" s="1">
        <f>Despesas!G18</f>
        <v>58669.544000000002</v>
      </c>
      <c r="H15" s="1">
        <f>Despesas!H18</f>
        <v>56757</v>
      </c>
      <c r="I15" s="1">
        <f>Despesas!I18</f>
        <v>56757</v>
      </c>
      <c r="J15" s="1">
        <f>Despesas!J18</f>
        <v>56757</v>
      </c>
      <c r="K15" s="1">
        <f>Despesas!K18</f>
        <v>56757</v>
      </c>
      <c r="L15" s="1">
        <f>Despesas!L18</f>
        <v>56757</v>
      </c>
      <c r="M15" s="1">
        <f>Despesas!M18</f>
        <v>56757</v>
      </c>
      <c r="N15" s="1">
        <f>Despesas!N18</f>
        <v>54786.131600000001</v>
      </c>
      <c r="O15" s="1">
        <f>Despesas!O18</f>
        <v>52183.5</v>
      </c>
      <c r="P15" s="1">
        <f>Despesas!P18</f>
        <v>60101.7</v>
      </c>
      <c r="Q15" s="1">
        <f>Despesas!Q18</f>
        <v>60101.7</v>
      </c>
      <c r="R15" s="1">
        <f>Despesas!R18</f>
        <v>60101.7</v>
      </c>
      <c r="S15" s="1">
        <f>Despesas!S18</f>
        <v>60101.7</v>
      </c>
      <c r="T15" s="1">
        <f>Despesas!T18</f>
        <v>60101.7</v>
      </c>
      <c r="U15" s="1">
        <f>Despesas!U18</f>
        <v>60101.7</v>
      </c>
      <c r="V15" s="1">
        <f>Despesas!V18</f>
        <v>60101.7</v>
      </c>
      <c r="W15" s="1">
        <f>Despesas!W18</f>
        <v>60101.7</v>
      </c>
      <c r="X15" s="1">
        <f>Despesas!X18</f>
        <v>60101.7</v>
      </c>
      <c r="Y15" s="1">
        <f>Despesas!Y18</f>
        <v>60101.7</v>
      </c>
      <c r="Z15" s="1">
        <f>Despesas!Z18</f>
        <v>57637.7912</v>
      </c>
      <c r="AA15" s="1">
        <f>Despesas!AA18</f>
        <v>63068.292000000001</v>
      </c>
      <c r="AB15" s="1">
        <f>Despesas!AB18</f>
        <v>63068.292000000001</v>
      </c>
      <c r="AC15" s="1">
        <f>Despesas!AC18</f>
        <v>63068.292000000001</v>
      </c>
      <c r="AD15" s="1">
        <f>Despesas!AD18</f>
        <v>63068.292000000001</v>
      </c>
      <c r="AE15" s="1">
        <f>Despesas!AE18</f>
        <v>63068.292000000001</v>
      </c>
      <c r="AF15" s="1">
        <f>Despesas!AF18</f>
        <v>63068.292000000001</v>
      </c>
      <c r="AG15" s="1">
        <f>Despesas!AG18</f>
        <v>63068.292000000001</v>
      </c>
      <c r="AH15" s="1">
        <f>Despesas!AH18</f>
        <v>63068.292000000001</v>
      </c>
      <c r="AI15" s="1">
        <f>Despesas!AI18</f>
        <v>63068.292000000001</v>
      </c>
      <c r="AJ15" s="1">
        <f>Despesas!AJ18</f>
        <v>63068.292000000001</v>
      </c>
      <c r="AK15" s="1">
        <f>Despesas!AK18</f>
        <v>63068.292000000001</v>
      </c>
      <c r="AL15" s="1">
        <f>Despesas!AL18</f>
        <v>60166.704800000007</v>
      </c>
      <c r="AM15" s="1">
        <f>Despesas!AM18</f>
        <v>57034.560000000005</v>
      </c>
      <c r="AN15" s="1">
        <f>Despesas!AN18</f>
        <v>65931.449520000009</v>
      </c>
      <c r="AO15" s="1">
        <f>Despesas!AO18</f>
        <v>65931.449520000009</v>
      </c>
      <c r="AP15" s="1">
        <f>Despesas!AP18</f>
        <v>65931.449520000009</v>
      </c>
      <c r="AQ15" s="1">
        <f>Despesas!AQ18</f>
        <v>65931.449520000009</v>
      </c>
      <c r="AR15" s="1">
        <f>Despesas!AR18</f>
        <v>65931.449520000009</v>
      </c>
      <c r="AS15" s="1">
        <f>Despesas!AS18</f>
        <v>65931.449520000009</v>
      </c>
      <c r="AT15" s="1">
        <f>Despesas!AT18</f>
        <v>65931.449520000009</v>
      </c>
      <c r="AU15" s="1">
        <f>Despesas!AU18</f>
        <v>65931.449520000009</v>
      </c>
      <c r="AV15" s="1">
        <f>Despesas!AV18</f>
        <v>65931.449520000009</v>
      </c>
      <c r="AW15" s="1">
        <f>Despesas!AW18</f>
        <v>65931.449520000009</v>
      </c>
      <c r="AX15" s="1">
        <f>Despesas!AX18</f>
        <v>62865.087200000009</v>
      </c>
      <c r="AY15" s="1">
        <f>Despesas!AY18</f>
        <v>59535.693600000006</v>
      </c>
      <c r="AZ15" s="1">
        <f>Despesas!AZ18</f>
        <v>68966.396491200008</v>
      </c>
      <c r="BA15" s="1">
        <f>Despesas!BA18</f>
        <v>68966.396491200008</v>
      </c>
      <c r="BB15" s="1">
        <f>Despesas!BB18</f>
        <v>68966.396491200008</v>
      </c>
      <c r="BC15" s="1">
        <f>Despesas!BC18</f>
        <v>68966.396491200008</v>
      </c>
      <c r="BD15" s="1">
        <f>Despesas!BD18</f>
        <v>68966.396491200008</v>
      </c>
      <c r="BE15" s="1">
        <f>Despesas!BE18</f>
        <v>68966.396491200008</v>
      </c>
      <c r="BF15" s="1">
        <f>Despesas!BF18</f>
        <v>68966.396491200008</v>
      </c>
      <c r="BG15" s="1">
        <f>Despesas!BG18</f>
        <v>68966.396491200008</v>
      </c>
      <c r="BH15" s="1">
        <f>Despesas!BH18</f>
        <v>68966.396491200008</v>
      </c>
      <c r="BI15" s="1">
        <f>Despesas!BI18</f>
        <v>68966.396491200008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</row>
    <row r="16" spans="1:131" s="45" customFormat="1">
      <c r="A16" s="44" t="s">
        <v>20</v>
      </c>
      <c r="B16" s="1">
        <f>Funcionários!B20</f>
        <v>20000</v>
      </c>
      <c r="C16" s="1">
        <f>Funcionários!C20</f>
        <v>20000</v>
      </c>
      <c r="D16" s="1">
        <f>Funcionários!D20</f>
        <v>20000</v>
      </c>
      <c r="E16" s="1">
        <f>Funcionários!E20</f>
        <v>20000</v>
      </c>
      <c r="F16" s="1">
        <f>Funcionários!F20</f>
        <v>20000</v>
      </c>
      <c r="G16" s="1">
        <f>Funcionários!G20</f>
        <v>20000</v>
      </c>
      <c r="H16" s="1">
        <f>Funcionários!H20</f>
        <v>20000</v>
      </c>
      <c r="I16" s="1">
        <f>Funcionários!I20</f>
        <v>20000</v>
      </c>
      <c r="J16" s="1">
        <f>Funcionários!J20</f>
        <v>20000</v>
      </c>
      <c r="K16" s="1">
        <f>Funcionários!K20</f>
        <v>20000</v>
      </c>
      <c r="L16" s="1">
        <f>Funcionários!L20</f>
        <v>20000</v>
      </c>
      <c r="M16" s="1">
        <f>Funcionários!M20</f>
        <v>20000</v>
      </c>
      <c r="N16" s="1">
        <f>Funcionários!N20</f>
        <v>20000</v>
      </c>
      <c r="O16" s="1">
        <f>Funcionários!O20</f>
        <v>20000</v>
      </c>
      <c r="P16" s="1">
        <f>Funcionários!P20</f>
        <v>20000</v>
      </c>
      <c r="Q16" s="1">
        <f>Funcionários!Q20</f>
        <v>20000</v>
      </c>
      <c r="R16" s="1">
        <f>Funcionários!R20</f>
        <v>20000</v>
      </c>
      <c r="S16" s="1">
        <f>Funcionários!S20</f>
        <v>20000</v>
      </c>
      <c r="T16" s="1">
        <f>Funcionários!T20</f>
        <v>20000</v>
      </c>
      <c r="U16" s="1">
        <f>Funcionários!U20</f>
        <v>20000</v>
      </c>
      <c r="V16" s="1">
        <f>Funcionários!V20</f>
        <v>20000</v>
      </c>
      <c r="W16" s="1">
        <f>Funcionários!W20</f>
        <v>20000</v>
      </c>
      <c r="X16" s="1">
        <f>Funcionários!X20</f>
        <v>20000</v>
      </c>
      <c r="Y16" s="1">
        <f>Funcionários!Y20</f>
        <v>20000</v>
      </c>
      <c r="Z16" s="1">
        <f>Funcionários!Z20</f>
        <v>21400</v>
      </c>
      <c r="AA16" s="1">
        <f>Funcionários!AA20</f>
        <v>21400</v>
      </c>
      <c r="AB16" s="1">
        <f>Funcionários!AB20</f>
        <v>21400</v>
      </c>
      <c r="AC16" s="1">
        <f>Funcionários!AC20</f>
        <v>21400</v>
      </c>
      <c r="AD16" s="1">
        <f>Funcionários!AD20</f>
        <v>21400</v>
      </c>
      <c r="AE16" s="1">
        <f>Funcionários!AE20</f>
        <v>21400</v>
      </c>
      <c r="AF16" s="1">
        <f>Funcionários!AF20</f>
        <v>21400</v>
      </c>
      <c r="AG16" s="1">
        <f>Funcionários!AG20</f>
        <v>21400</v>
      </c>
      <c r="AH16" s="1">
        <f>Funcionários!AH20</f>
        <v>21400</v>
      </c>
      <c r="AI16" s="1">
        <f>Funcionários!AI20</f>
        <v>21400</v>
      </c>
      <c r="AJ16" s="1">
        <f>Funcionários!AJ20</f>
        <v>21400</v>
      </c>
      <c r="AK16" s="1">
        <f>Funcionários!AK20</f>
        <v>21400</v>
      </c>
      <c r="AL16" s="1">
        <f>Funcionários!AL20</f>
        <v>22898</v>
      </c>
      <c r="AM16" s="1">
        <f>Funcionários!AM20</f>
        <v>22898</v>
      </c>
      <c r="AN16" s="1">
        <f>Funcionários!AN20</f>
        <v>22898</v>
      </c>
      <c r="AO16" s="1">
        <f>Funcionários!AO20</f>
        <v>22898</v>
      </c>
      <c r="AP16" s="1">
        <f>Funcionários!AP20</f>
        <v>22898</v>
      </c>
      <c r="AQ16" s="1">
        <f>Funcionários!AQ20</f>
        <v>22898</v>
      </c>
      <c r="AR16" s="1">
        <f>Funcionários!AR20</f>
        <v>22898</v>
      </c>
      <c r="AS16" s="1">
        <f>Funcionários!AS20</f>
        <v>22898</v>
      </c>
      <c r="AT16" s="1">
        <f>Funcionários!AT20</f>
        <v>22898</v>
      </c>
      <c r="AU16" s="1">
        <f>Funcionários!AU20</f>
        <v>22898</v>
      </c>
      <c r="AV16" s="1">
        <f>Funcionários!AV20</f>
        <v>22898</v>
      </c>
      <c r="AW16" s="1">
        <f>Funcionários!AW20</f>
        <v>22898</v>
      </c>
      <c r="AX16" s="1">
        <f>Funcionários!AX20</f>
        <v>24500.86</v>
      </c>
      <c r="AY16" s="1">
        <f>Funcionários!AY20</f>
        <v>24500.86</v>
      </c>
      <c r="AZ16" s="1">
        <f>Funcionários!AZ20</f>
        <v>24500.86</v>
      </c>
      <c r="BA16" s="1">
        <f>Funcionários!BA20</f>
        <v>24500.86</v>
      </c>
      <c r="BB16" s="1">
        <f>Funcionários!BB20</f>
        <v>24500.86</v>
      </c>
      <c r="BC16" s="1">
        <f>Funcionários!BC20</f>
        <v>24500.86</v>
      </c>
      <c r="BD16" s="1">
        <f>Funcionários!BD20</f>
        <v>24500.86</v>
      </c>
      <c r="BE16" s="1">
        <f>Funcionários!BE20</f>
        <v>24500.86</v>
      </c>
      <c r="BF16" s="1">
        <f>Funcionários!BF20</f>
        <v>24500.86</v>
      </c>
      <c r="BG16" s="1">
        <f>Funcionários!BG20</f>
        <v>24500.86</v>
      </c>
      <c r="BH16" s="1">
        <f>Funcionários!BH20</f>
        <v>24500.86</v>
      </c>
      <c r="BI16" s="1">
        <f>Funcionários!BI20</f>
        <v>24500.86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</row>
    <row r="17" spans="1:131" s="43" customFormat="1">
      <c r="A17" s="149" t="s">
        <v>22</v>
      </c>
      <c r="B17" s="150">
        <f>B12-SUM(B13:B16)</f>
        <v>-3894001.1936000003</v>
      </c>
      <c r="C17" s="150">
        <f t="shared" ref="C17:BI17" si="51">C12-SUM(C13:C16)</f>
        <v>100998.8064</v>
      </c>
      <c r="D17" s="150">
        <f t="shared" si="51"/>
        <v>93528.806400000001</v>
      </c>
      <c r="E17" s="150">
        <f t="shared" si="51"/>
        <v>93528.806400000001</v>
      </c>
      <c r="F17" s="150">
        <f t="shared" si="51"/>
        <v>93528.806400000001</v>
      </c>
      <c r="G17" s="150">
        <f t="shared" si="51"/>
        <v>93528.806400000001</v>
      </c>
      <c r="H17" s="150">
        <f t="shared" si="51"/>
        <v>95441.350399999996</v>
      </c>
      <c r="I17" s="150">
        <f t="shared" si="51"/>
        <v>95441.350399999996</v>
      </c>
      <c r="J17" s="150">
        <f t="shared" si="51"/>
        <v>95441.350399999996</v>
      </c>
      <c r="K17" s="150">
        <f t="shared" si="51"/>
        <v>95441.350399999996</v>
      </c>
      <c r="L17" s="150">
        <f t="shared" si="51"/>
        <v>95441.350399999996</v>
      </c>
      <c r="M17" s="150">
        <f t="shared" si="51"/>
        <v>95441.350399999996</v>
      </c>
      <c r="N17" s="150">
        <f t="shared" si="51"/>
        <v>159761.63346000007</v>
      </c>
      <c r="O17" s="150">
        <f t="shared" si="51"/>
        <v>162364.26506000006</v>
      </c>
      <c r="P17" s="150">
        <f t="shared" si="51"/>
        <v>154446.06506000005</v>
      </c>
      <c r="Q17" s="150">
        <f t="shared" si="51"/>
        <v>154446.06506000005</v>
      </c>
      <c r="R17" s="150">
        <f t="shared" si="51"/>
        <v>154446.06506000005</v>
      </c>
      <c r="S17" s="150">
        <f t="shared" si="51"/>
        <v>154446.06506000005</v>
      </c>
      <c r="T17" s="150">
        <f t="shared" si="51"/>
        <v>154446.06506000005</v>
      </c>
      <c r="U17" s="150">
        <f t="shared" si="51"/>
        <v>154446.06506000005</v>
      </c>
      <c r="V17" s="150">
        <f t="shared" si="51"/>
        <v>154446.06506000005</v>
      </c>
      <c r="W17" s="150">
        <f t="shared" si="51"/>
        <v>154446.06506000005</v>
      </c>
      <c r="X17" s="150">
        <f t="shared" si="51"/>
        <v>154446.06506000005</v>
      </c>
      <c r="Y17" s="150">
        <f t="shared" si="51"/>
        <v>154446.06506000005</v>
      </c>
      <c r="Z17" s="150">
        <f t="shared" si="51"/>
        <v>188050.39371999996</v>
      </c>
      <c r="AA17" s="150">
        <f t="shared" si="51"/>
        <v>182619.89291999995</v>
      </c>
      <c r="AB17" s="150">
        <f t="shared" si="51"/>
        <v>182619.89291999995</v>
      </c>
      <c r="AC17" s="150">
        <f t="shared" si="51"/>
        <v>182619.89291999995</v>
      </c>
      <c r="AD17" s="150">
        <f t="shared" si="51"/>
        <v>182619.89291999995</v>
      </c>
      <c r="AE17" s="150">
        <f t="shared" si="51"/>
        <v>182619.89291999995</v>
      </c>
      <c r="AF17" s="150">
        <f t="shared" si="51"/>
        <v>182619.89291999995</v>
      </c>
      <c r="AG17" s="150">
        <f t="shared" si="51"/>
        <v>182619.89291999995</v>
      </c>
      <c r="AH17" s="150">
        <f t="shared" si="51"/>
        <v>182619.89291999995</v>
      </c>
      <c r="AI17" s="150">
        <f t="shared" si="51"/>
        <v>182619.89291999995</v>
      </c>
      <c r="AJ17" s="150">
        <f t="shared" si="51"/>
        <v>182619.89291999995</v>
      </c>
      <c r="AK17" s="150">
        <f t="shared" si="51"/>
        <v>182619.89291999995</v>
      </c>
      <c r="AL17" s="150">
        <f t="shared" si="51"/>
        <v>199324.57788</v>
      </c>
      <c r="AM17" s="150">
        <f t="shared" si="51"/>
        <v>202456.72268000001</v>
      </c>
      <c r="AN17" s="150">
        <f t="shared" si="51"/>
        <v>193559.83315999998</v>
      </c>
      <c r="AO17" s="150">
        <f t="shared" si="51"/>
        <v>193559.83315999998</v>
      </c>
      <c r="AP17" s="150">
        <f t="shared" si="51"/>
        <v>193559.83315999998</v>
      </c>
      <c r="AQ17" s="150">
        <f t="shared" si="51"/>
        <v>193559.83315999998</v>
      </c>
      <c r="AR17" s="150">
        <f t="shared" si="51"/>
        <v>193559.83315999998</v>
      </c>
      <c r="AS17" s="150">
        <f t="shared" si="51"/>
        <v>193559.83315999998</v>
      </c>
      <c r="AT17" s="150">
        <f t="shared" si="51"/>
        <v>193559.83315999998</v>
      </c>
      <c r="AU17" s="150">
        <f t="shared" si="51"/>
        <v>193559.83315999998</v>
      </c>
      <c r="AV17" s="150">
        <f t="shared" si="51"/>
        <v>193559.83315999998</v>
      </c>
      <c r="AW17" s="150">
        <f t="shared" si="51"/>
        <v>193559.83315999998</v>
      </c>
      <c r="AX17" s="150">
        <f t="shared" si="51"/>
        <v>212844.76455999998</v>
      </c>
      <c r="AY17" s="150">
        <f t="shared" si="51"/>
        <v>216174.15815999996</v>
      </c>
      <c r="AZ17" s="150">
        <f t="shared" si="51"/>
        <v>206743.45526879997</v>
      </c>
      <c r="BA17" s="150">
        <f t="shared" si="51"/>
        <v>206743.45526879997</v>
      </c>
      <c r="BB17" s="150">
        <f t="shared" si="51"/>
        <v>206743.45526879997</v>
      </c>
      <c r="BC17" s="150">
        <f t="shared" si="51"/>
        <v>206743.45526879997</v>
      </c>
      <c r="BD17" s="150">
        <f t="shared" si="51"/>
        <v>206743.45526879997</v>
      </c>
      <c r="BE17" s="150">
        <f t="shared" si="51"/>
        <v>206743.45526879997</v>
      </c>
      <c r="BF17" s="150">
        <f t="shared" si="51"/>
        <v>206743.45526879997</v>
      </c>
      <c r="BG17" s="150">
        <f t="shared" si="51"/>
        <v>206743.45526879997</v>
      </c>
      <c r="BH17" s="150">
        <f t="shared" si="51"/>
        <v>206743.45526879997</v>
      </c>
      <c r="BI17" s="150">
        <f t="shared" si="51"/>
        <v>206743.45526879997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</row>
    <row r="18" spans="1:131" s="45" customFormat="1">
      <c r="A18" s="44" t="s">
        <v>0</v>
      </c>
      <c r="B18" s="1">
        <f>-IF(B17&lt;0,0,0.25*B17)</f>
        <v>0</v>
      </c>
      <c r="C18" s="1">
        <f t="shared" ref="C18:BI18" si="52">-IF(C17&lt;0,0,0.25*C17)</f>
        <v>-25249.7016</v>
      </c>
      <c r="D18" s="1">
        <f t="shared" si="52"/>
        <v>-23382.2016</v>
      </c>
      <c r="E18" s="1">
        <f t="shared" si="52"/>
        <v>-23382.2016</v>
      </c>
      <c r="F18" s="1">
        <f t="shared" si="52"/>
        <v>-23382.2016</v>
      </c>
      <c r="G18" s="1">
        <f t="shared" si="52"/>
        <v>-23382.2016</v>
      </c>
      <c r="H18" s="1">
        <f t="shared" si="52"/>
        <v>-23860.337599999999</v>
      </c>
      <c r="I18" s="1">
        <f t="shared" si="52"/>
        <v>-23860.337599999999</v>
      </c>
      <c r="J18" s="1">
        <f t="shared" si="52"/>
        <v>-23860.337599999999</v>
      </c>
      <c r="K18" s="1">
        <f t="shared" si="52"/>
        <v>-23860.337599999999</v>
      </c>
      <c r="L18" s="1">
        <f t="shared" si="52"/>
        <v>-23860.337599999999</v>
      </c>
      <c r="M18" s="1">
        <f t="shared" si="52"/>
        <v>-23860.337599999999</v>
      </c>
      <c r="N18" s="1">
        <f t="shared" si="52"/>
        <v>-39940.408365000018</v>
      </c>
      <c r="O18" s="1">
        <f t="shared" si="52"/>
        <v>-40591.066265000016</v>
      </c>
      <c r="P18" s="1">
        <f t="shared" si="52"/>
        <v>-38611.516265000013</v>
      </c>
      <c r="Q18" s="1">
        <f t="shared" si="52"/>
        <v>-38611.516265000013</v>
      </c>
      <c r="R18" s="1">
        <f t="shared" si="52"/>
        <v>-38611.516265000013</v>
      </c>
      <c r="S18" s="1">
        <f t="shared" si="52"/>
        <v>-38611.516265000013</v>
      </c>
      <c r="T18" s="1">
        <f t="shared" si="52"/>
        <v>-38611.516265000013</v>
      </c>
      <c r="U18" s="1">
        <f t="shared" si="52"/>
        <v>-38611.516265000013</v>
      </c>
      <c r="V18" s="1">
        <f t="shared" si="52"/>
        <v>-38611.516265000013</v>
      </c>
      <c r="W18" s="1">
        <f t="shared" si="52"/>
        <v>-38611.516265000013</v>
      </c>
      <c r="X18" s="1">
        <f t="shared" si="52"/>
        <v>-38611.516265000013</v>
      </c>
      <c r="Y18" s="1">
        <f t="shared" si="52"/>
        <v>-38611.516265000013</v>
      </c>
      <c r="Z18" s="1">
        <f t="shared" si="52"/>
        <v>-47012.598429999991</v>
      </c>
      <c r="AA18" s="1">
        <f t="shared" si="52"/>
        <v>-45654.973229999989</v>
      </c>
      <c r="AB18" s="1">
        <f t="shared" si="52"/>
        <v>-45654.973229999989</v>
      </c>
      <c r="AC18" s="1">
        <f t="shared" si="52"/>
        <v>-45654.973229999989</v>
      </c>
      <c r="AD18" s="1">
        <f t="shared" si="52"/>
        <v>-45654.973229999989</v>
      </c>
      <c r="AE18" s="1">
        <f t="shared" si="52"/>
        <v>-45654.973229999989</v>
      </c>
      <c r="AF18" s="1">
        <f t="shared" si="52"/>
        <v>-45654.973229999989</v>
      </c>
      <c r="AG18" s="1">
        <f t="shared" si="52"/>
        <v>-45654.973229999989</v>
      </c>
      <c r="AH18" s="1">
        <f t="shared" si="52"/>
        <v>-45654.973229999989</v>
      </c>
      <c r="AI18" s="1">
        <f t="shared" si="52"/>
        <v>-45654.973229999989</v>
      </c>
      <c r="AJ18" s="1">
        <f t="shared" si="52"/>
        <v>-45654.973229999989</v>
      </c>
      <c r="AK18" s="1">
        <f t="shared" si="52"/>
        <v>-45654.973229999989</v>
      </c>
      <c r="AL18" s="1">
        <f t="shared" si="52"/>
        <v>-49831.144469999999</v>
      </c>
      <c r="AM18" s="1">
        <f t="shared" si="52"/>
        <v>-50614.180670000002</v>
      </c>
      <c r="AN18" s="1">
        <f t="shared" si="52"/>
        <v>-48389.958289999995</v>
      </c>
      <c r="AO18" s="1">
        <f t="shared" si="52"/>
        <v>-48389.958289999995</v>
      </c>
      <c r="AP18" s="1">
        <f t="shared" si="52"/>
        <v>-48389.958289999995</v>
      </c>
      <c r="AQ18" s="1">
        <f t="shared" si="52"/>
        <v>-48389.958289999995</v>
      </c>
      <c r="AR18" s="1">
        <f t="shared" si="52"/>
        <v>-48389.958289999995</v>
      </c>
      <c r="AS18" s="1">
        <f t="shared" si="52"/>
        <v>-48389.958289999995</v>
      </c>
      <c r="AT18" s="1">
        <f t="shared" si="52"/>
        <v>-48389.958289999995</v>
      </c>
      <c r="AU18" s="1">
        <f t="shared" si="52"/>
        <v>-48389.958289999995</v>
      </c>
      <c r="AV18" s="1">
        <f t="shared" si="52"/>
        <v>-48389.958289999995</v>
      </c>
      <c r="AW18" s="1">
        <f t="shared" si="52"/>
        <v>-48389.958289999995</v>
      </c>
      <c r="AX18" s="1">
        <f t="shared" si="52"/>
        <v>-53211.191139999995</v>
      </c>
      <c r="AY18" s="1">
        <f t="shared" si="52"/>
        <v>-54043.539539999991</v>
      </c>
      <c r="AZ18" s="1">
        <f t="shared" si="52"/>
        <v>-51685.863817199992</v>
      </c>
      <c r="BA18" s="1">
        <f t="shared" si="52"/>
        <v>-51685.863817199992</v>
      </c>
      <c r="BB18" s="1">
        <f t="shared" si="52"/>
        <v>-51685.863817199992</v>
      </c>
      <c r="BC18" s="1">
        <f t="shared" si="52"/>
        <v>-51685.863817199992</v>
      </c>
      <c r="BD18" s="1">
        <f t="shared" si="52"/>
        <v>-51685.863817199992</v>
      </c>
      <c r="BE18" s="1">
        <f t="shared" si="52"/>
        <v>-51685.863817199992</v>
      </c>
      <c r="BF18" s="1">
        <f t="shared" si="52"/>
        <v>-51685.863817199992</v>
      </c>
      <c r="BG18" s="1">
        <f t="shared" si="52"/>
        <v>-51685.863817199992</v>
      </c>
      <c r="BH18" s="1">
        <f t="shared" si="52"/>
        <v>-51685.863817199992</v>
      </c>
      <c r="BI18" s="1">
        <f t="shared" si="52"/>
        <v>-51685.863817199992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</row>
    <row r="19" spans="1:131" s="45" customFormat="1">
      <c r="A19" s="44" t="s">
        <v>19</v>
      </c>
      <c r="B19" s="1">
        <f>-IF(B17&lt;0,0,B17*0.09)</f>
        <v>0</v>
      </c>
      <c r="C19" s="1">
        <f t="shared" ref="C19:BI19" si="53">-IF(C17&lt;0,0,C17*0.09)</f>
        <v>-9089.8925760000002</v>
      </c>
      <c r="D19" s="1">
        <f t="shared" si="53"/>
        <v>-8417.5925759999991</v>
      </c>
      <c r="E19" s="1">
        <f t="shared" si="53"/>
        <v>-8417.5925759999991</v>
      </c>
      <c r="F19" s="1">
        <f t="shared" si="53"/>
        <v>-8417.5925759999991</v>
      </c>
      <c r="G19" s="1">
        <f t="shared" si="53"/>
        <v>-8417.5925759999991</v>
      </c>
      <c r="H19" s="1">
        <f t="shared" si="53"/>
        <v>-8589.7215359999991</v>
      </c>
      <c r="I19" s="1">
        <f t="shared" si="53"/>
        <v>-8589.7215359999991</v>
      </c>
      <c r="J19" s="1">
        <f t="shared" si="53"/>
        <v>-8589.7215359999991</v>
      </c>
      <c r="K19" s="1">
        <f t="shared" si="53"/>
        <v>-8589.7215359999991</v>
      </c>
      <c r="L19" s="1">
        <f t="shared" si="53"/>
        <v>-8589.7215359999991</v>
      </c>
      <c r="M19" s="1">
        <f t="shared" si="53"/>
        <v>-8589.7215359999991</v>
      </c>
      <c r="N19" s="1">
        <f t="shared" si="53"/>
        <v>-14378.547011400005</v>
      </c>
      <c r="O19" s="1">
        <f t="shared" si="53"/>
        <v>-14612.783855400005</v>
      </c>
      <c r="P19" s="1">
        <f t="shared" si="53"/>
        <v>-13900.145855400004</v>
      </c>
      <c r="Q19" s="1">
        <f t="shared" si="53"/>
        <v>-13900.145855400004</v>
      </c>
      <c r="R19" s="1">
        <f t="shared" si="53"/>
        <v>-13900.145855400004</v>
      </c>
      <c r="S19" s="1">
        <f t="shared" si="53"/>
        <v>-13900.145855400004</v>
      </c>
      <c r="T19" s="1">
        <f t="shared" si="53"/>
        <v>-13900.145855400004</v>
      </c>
      <c r="U19" s="1">
        <f t="shared" si="53"/>
        <v>-13900.145855400004</v>
      </c>
      <c r="V19" s="1">
        <f t="shared" si="53"/>
        <v>-13900.145855400004</v>
      </c>
      <c r="W19" s="1">
        <f t="shared" si="53"/>
        <v>-13900.145855400004</v>
      </c>
      <c r="X19" s="1">
        <f t="shared" si="53"/>
        <v>-13900.145855400004</v>
      </c>
      <c r="Y19" s="1">
        <f t="shared" si="53"/>
        <v>-13900.145855400004</v>
      </c>
      <c r="Z19" s="1">
        <f t="shared" si="53"/>
        <v>-16924.535434799996</v>
      </c>
      <c r="AA19" s="1">
        <f t="shared" si="53"/>
        <v>-16435.790362799995</v>
      </c>
      <c r="AB19" s="1">
        <f t="shared" si="53"/>
        <v>-16435.790362799995</v>
      </c>
      <c r="AC19" s="1">
        <f t="shared" si="53"/>
        <v>-16435.790362799995</v>
      </c>
      <c r="AD19" s="1">
        <f t="shared" si="53"/>
        <v>-16435.790362799995</v>
      </c>
      <c r="AE19" s="1">
        <f t="shared" si="53"/>
        <v>-16435.790362799995</v>
      </c>
      <c r="AF19" s="1">
        <f t="shared" si="53"/>
        <v>-16435.790362799995</v>
      </c>
      <c r="AG19" s="1">
        <f t="shared" si="53"/>
        <v>-16435.790362799995</v>
      </c>
      <c r="AH19" s="1">
        <f t="shared" si="53"/>
        <v>-16435.790362799995</v>
      </c>
      <c r="AI19" s="1">
        <f t="shared" si="53"/>
        <v>-16435.790362799995</v>
      </c>
      <c r="AJ19" s="1">
        <f t="shared" si="53"/>
        <v>-16435.790362799995</v>
      </c>
      <c r="AK19" s="1">
        <f t="shared" si="53"/>
        <v>-16435.790362799995</v>
      </c>
      <c r="AL19" s="1">
        <f t="shared" si="53"/>
        <v>-17939.2120092</v>
      </c>
      <c r="AM19" s="1">
        <f t="shared" si="53"/>
        <v>-18221.1050412</v>
      </c>
      <c r="AN19" s="1">
        <f t="shared" si="53"/>
        <v>-17420.384984399996</v>
      </c>
      <c r="AO19" s="1">
        <f t="shared" si="53"/>
        <v>-17420.384984399996</v>
      </c>
      <c r="AP19" s="1">
        <f t="shared" si="53"/>
        <v>-17420.384984399996</v>
      </c>
      <c r="AQ19" s="1">
        <f t="shared" si="53"/>
        <v>-17420.384984399996</v>
      </c>
      <c r="AR19" s="1">
        <f t="shared" si="53"/>
        <v>-17420.384984399996</v>
      </c>
      <c r="AS19" s="1">
        <f t="shared" si="53"/>
        <v>-17420.384984399996</v>
      </c>
      <c r="AT19" s="1">
        <f t="shared" si="53"/>
        <v>-17420.384984399996</v>
      </c>
      <c r="AU19" s="1">
        <f t="shared" si="53"/>
        <v>-17420.384984399996</v>
      </c>
      <c r="AV19" s="1">
        <f t="shared" si="53"/>
        <v>-17420.384984399996</v>
      </c>
      <c r="AW19" s="1">
        <f t="shared" si="53"/>
        <v>-17420.384984399996</v>
      </c>
      <c r="AX19" s="1">
        <f t="shared" si="53"/>
        <v>-19156.028810399999</v>
      </c>
      <c r="AY19" s="1">
        <f t="shared" si="53"/>
        <v>-19455.674234399998</v>
      </c>
      <c r="AZ19" s="1">
        <f t="shared" si="53"/>
        <v>-18606.910974191997</v>
      </c>
      <c r="BA19" s="1">
        <f t="shared" si="53"/>
        <v>-18606.910974191997</v>
      </c>
      <c r="BB19" s="1">
        <f t="shared" si="53"/>
        <v>-18606.910974191997</v>
      </c>
      <c r="BC19" s="1">
        <f t="shared" si="53"/>
        <v>-18606.910974191997</v>
      </c>
      <c r="BD19" s="1">
        <f t="shared" si="53"/>
        <v>-18606.910974191997</v>
      </c>
      <c r="BE19" s="1">
        <f t="shared" si="53"/>
        <v>-18606.910974191997</v>
      </c>
      <c r="BF19" s="1">
        <f t="shared" si="53"/>
        <v>-18606.910974191997</v>
      </c>
      <c r="BG19" s="1">
        <f t="shared" si="53"/>
        <v>-18606.910974191997</v>
      </c>
      <c r="BH19" s="1">
        <f t="shared" si="53"/>
        <v>-18606.910974191997</v>
      </c>
      <c r="BI19" s="1">
        <f t="shared" si="53"/>
        <v>-18606.910974191997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</row>
    <row r="20" spans="1:131" s="47" customFormat="1">
      <c r="A20" s="108" t="s">
        <v>23</v>
      </c>
      <c r="B20" s="150">
        <f>B17+B18+B19</f>
        <v>-3894001.1936000003</v>
      </c>
      <c r="C20" s="150">
        <f t="shared" ref="C20:BI20" si="54">C17+C18+C19</f>
        <v>66659.212224000003</v>
      </c>
      <c r="D20" s="150">
        <f t="shared" si="54"/>
        <v>61729.012224000006</v>
      </c>
      <c r="E20" s="150">
        <f t="shared" si="54"/>
        <v>61729.012224000006</v>
      </c>
      <c r="F20" s="150">
        <f t="shared" si="54"/>
        <v>61729.012224000006</v>
      </c>
      <c r="G20" s="150">
        <f t="shared" si="54"/>
        <v>61729.012224000006</v>
      </c>
      <c r="H20" s="150">
        <f t="shared" si="54"/>
        <v>62991.291264</v>
      </c>
      <c r="I20" s="150">
        <f t="shared" si="54"/>
        <v>62991.291264</v>
      </c>
      <c r="J20" s="150">
        <f t="shared" si="54"/>
        <v>62991.291264</v>
      </c>
      <c r="K20" s="150">
        <f t="shared" si="54"/>
        <v>62991.291264</v>
      </c>
      <c r="L20" s="150">
        <f t="shared" si="54"/>
        <v>62991.291264</v>
      </c>
      <c r="M20" s="150">
        <f t="shared" si="54"/>
        <v>62991.291264</v>
      </c>
      <c r="N20" s="150">
        <f t="shared" si="54"/>
        <v>105442.67808360005</v>
      </c>
      <c r="O20" s="150">
        <f t="shared" si="54"/>
        <v>107160.41493960004</v>
      </c>
      <c r="P20" s="150">
        <f t="shared" si="54"/>
        <v>101934.40293960004</v>
      </c>
      <c r="Q20" s="150">
        <f t="shared" si="54"/>
        <v>101934.40293960004</v>
      </c>
      <c r="R20" s="150">
        <f t="shared" si="54"/>
        <v>101934.40293960004</v>
      </c>
      <c r="S20" s="150">
        <f t="shared" si="54"/>
        <v>101934.40293960004</v>
      </c>
      <c r="T20" s="150">
        <f t="shared" si="54"/>
        <v>101934.40293960004</v>
      </c>
      <c r="U20" s="150">
        <f t="shared" si="54"/>
        <v>101934.40293960004</v>
      </c>
      <c r="V20" s="150">
        <f t="shared" si="54"/>
        <v>101934.40293960004</v>
      </c>
      <c r="W20" s="150">
        <f t="shared" si="54"/>
        <v>101934.40293960004</v>
      </c>
      <c r="X20" s="150">
        <f t="shared" si="54"/>
        <v>101934.40293960004</v>
      </c>
      <c r="Y20" s="150">
        <f t="shared" si="54"/>
        <v>101934.40293960004</v>
      </c>
      <c r="Z20" s="150">
        <f t="shared" si="54"/>
        <v>124113.25985519998</v>
      </c>
      <c r="AA20" s="150">
        <f t="shared" si="54"/>
        <v>120529.12932719996</v>
      </c>
      <c r="AB20" s="150">
        <f t="shared" si="54"/>
        <v>120529.12932719996</v>
      </c>
      <c r="AC20" s="150">
        <f t="shared" si="54"/>
        <v>120529.12932719996</v>
      </c>
      <c r="AD20" s="150">
        <f t="shared" si="54"/>
        <v>120529.12932719996</v>
      </c>
      <c r="AE20" s="150">
        <f t="shared" si="54"/>
        <v>120529.12932719996</v>
      </c>
      <c r="AF20" s="150">
        <f t="shared" si="54"/>
        <v>120529.12932719996</v>
      </c>
      <c r="AG20" s="150">
        <f t="shared" si="54"/>
        <v>120529.12932719996</v>
      </c>
      <c r="AH20" s="150">
        <f t="shared" si="54"/>
        <v>120529.12932719996</v>
      </c>
      <c r="AI20" s="150">
        <f t="shared" si="54"/>
        <v>120529.12932719996</v>
      </c>
      <c r="AJ20" s="150">
        <f t="shared" si="54"/>
        <v>120529.12932719996</v>
      </c>
      <c r="AK20" s="150">
        <f t="shared" si="54"/>
        <v>120529.12932719996</v>
      </c>
      <c r="AL20" s="150">
        <f t="shared" si="54"/>
        <v>131554.22140079999</v>
      </c>
      <c r="AM20" s="150">
        <f t="shared" si="54"/>
        <v>133621.4369688</v>
      </c>
      <c r="AN20" s="150">
        <f t="shared" si="54"/>
        <v>127749.48988560001</v>
      </c>
      <c r="AO20" s="150">
        <f t="shared" si="54"/>
        <v>127749.48988560001</v>
      </c>
      <c r="AP20" s="150">
        <f t="shared" si="54"/>
        <v>127749.48988560001</v>
      </c>
      <c r="AQ20" s="150">
        <f t="shared" si="54"/>
        <v>127749.48988560001</v>
      </c>
      <c r="AR20" s="150">
        <f t="shared" si="54"/>
        <v>127749.48988560001</v>
      </c>
      <c r="AS20" s="150">
        <f t="shared" si="54"/>
        <v>127749.48988560001</v>
      </c>
      <c r="AT20" s="150">
        <f t="shared" si="54"/>
        <v>127749.48988560001</v>
      </c>
      <c r="AU20" s="150">
        <f t="shared" si="54"/>
        <v>127749.48988560001</v>
      </c>
      <c r="AV20" s="150">
        <f t="shared" si="54"/>
        <v>127749.48988560001</v>
      </c>
      <c r="AW20" s="150">
        <f t="shared" si="54"/>
        <v>127749.48988560001</v>
      </c>
      <c r="AX20" s="150">
        <f t="shared" si="54"/>
        <v>140477.54460959998</v>
      </c>
      <c r="AY20" s="150">
        <f t="shared" si="54"/>
        <v>142674.94438559996</v>
      </c>
      <c r="AZ20" s="150">
        <f t="shared" si="54"/>
        <v>136450.68047740796</v>
      </c>
      <c r="BA20" s="150">
        <f t="shared" si="54"/>
        <v>136450.68047740796</v>
      </c>
      <c r="BB20" s="150">
        <f t="shared" si="54"/>
        <v>136450.68047740796</v>
      </c>
      <c r="BC20" s="150">
        <f t="shared" si="54"/>
        <v>136450.68047740796</v>
      </c>
      <c r="BD20" s="150">
        <f t="shared" si="54"/>
        <v>136450.68047740796</v>
      </c>
      <c r="BE20" s="150">
        <f t="shared" si="54"/>
        <v>136450.68047740796</v>
      </c>
      <c r="BF20" s="150">
        <f t="shared" si="54"/>
        <v>136450.68047740796</v>
      </c>
      <c r="BG20" s="150">
        <f t="shared" si="54"/>
        <v>136450.68047740796</v>
      </c>
      <c r="BH20" s="150">
        <f t="shared" si="54"/>
        <v>136450.68047740796</v>
      </c>
      <c r="BI20" s="150">
        <f t="shared" si="54"/>
        <v>136450.68047740796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</row>
    <row r="21" spans="1:131" ht="15" thickBot="1">
      <c r="A21" s="48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pans="1:131" s="50" customFormat="1" ht="15" thickBot="1">
      <c r="A22" s="49" t="s">
        <v>26</v>
      </c>
      <c r="B22" s="151">
        <f>B20</f>
        <v>-3894001.1936000003</v>
      </c>
      <c r="C22" s="151">
        <f>B22+C20</f>
        <v>-3827341.9813760002</v>
      </c>
      <c r="D22" s="151">
        <f>C22+D20</f>
        <v>-3765612.9691520003</v>
      </c>
      <c r="E22" s="151">
        <f t="shared" ref="E22:BI22" si="55">D22+E20</f>
        <v>-3703883.9569280003</v>
      </c>
      <c r="F22" s="151">
        <f t="shared" si="55"/>
        <v>-3642154.9447040004</v>
      </c>
      <c r="G22" s="151">
        <f t="shared" si="55"/>
        <v>-3580425.9324800004</v>
      </c>
      <c r="H22" s="151">
        <f t="shared" si="55"/>
        <v>-3517434.6412160005</v>
      </c>
      <c r="I22" s="151">
        <f t="shared" si="55"/>
        <v>-3454443.3499520007</v>
      </c>
      <c r="J22" s="151">
        <f t="shared" si="55"/>
        <v>-3391452.0586880008</v>
      </c>
      <c r="K22" s="151">
        <f t="shared" si="55"/>
        <v>-3328460.7674240009</v>
      </c>
      <c r="L22" s="151">
        <f t="shared" si="55"/>
        <v>-3265469.476160001</v>
      </c>
      <c r="M22" s="151">
        <f t="shared" si="55"/>
        <v>-3202478.1848960011</v>
      </c>
      <c r="N22" s="151">
        <f t="shared" si="55"/>
        <v>-3097035.5068124011</v>
      </c>
      <c r="O22" s="151">
        <f t="shared" si="55"/>
        <v>-2989875.0918728011</v>
      </c>
      <c r="P22" s="151">
        <f t="shared" si="55"/>
        <v>-2887940.6889332011</v>
      </c>
      <c r="Q22" s="151">
        <f t="shared" si="55"/>
        <v>-2786006.2859936012</v>
      </c>
      <c r="R22" s="151">
        <f t="shared" si="55"/>
        <v>-2684071.8830540013</v>
      </c>
      <c r="S22" s="151">
        <f t="shared" si="55"/>
        <v>-2582137.4801144013</v>
      </c>
      <c r="T22" s="151">
        <f t="shared" si="55"/>
        <v>-2480203.0771748014</v>
      </c>
      <c r="U22" s="151">
        <f t="shared" si="55"/>
        <v>-2378268.6742352014</v>
      </c>
      <c r="V22" s="151">
        <f t="shared" si="55"/>
        <v>-2276334.2712956015</v>
      </c>
      <c r="W22" s="151">
        <f t="shared" si="55"/>
        <v>-2174399.8683560016</v>
      </c>
      <c r="X22" s="151">
        <f t="shared" si="55"/>
        <v>-2072465.4654164016</v>
      </c>
      <c r="Y22" s="151">
        <f t="shared" si="55"/>
        <v>-1970531.0624768017</v>
      </c>
      <c r="Z22" s="151">
        <f t="shared" si="55"/>
        <v>-1846417.8026216016</v>
      </c>
      <c r="AA22" s="151">
        <f t="shared" si="55"/>
        <v>-1725888.6732944017</v>
      </c>
      <c r="AB22" s="151">
        <f t="shared" si="55"/>
        <v>-1605359.5439672018</v>
      </c>
      <c r="AC22" s="151">
        <f t="shared" si="55"/>
        <v>-1484830.414640002</v>
      </c>
      <c r="AD22" s="151">
        <f t="shared" si="55"/>
        <v>-1364301.2853128021</v>
      </c>
      <c r="AE22" s="151">
        <f t="shared" si="55"/>
        <v>-1243772.1559856022</v>
      </c>
      <c r="AF22" s="151">
        <f t="shared" si="55"/>
        <v>-1123243.0266584023</v>
      </c>
      <c r="AG22" s="151">
        <f t="shared" si="55"/>
        <v>-1002713.8973312023</v>
      </c>
      <c r="AH22" s="151">
        <f t="shared" si="55"/>
        <v>-882184.76800400228</v>
      </c>
      <c r="AI22" s="151">
        <f t="shared" si="55"/>
        <v>-761655.63867680228</v>
      </c>
      <c r="AJ22" s="151">
        <f t="shared" si="55"/>
        <v>-641126.50934960227</v>
      </c>
      <c r="AK22" s="151">
        <f t="shared" si="55"/>
        <v>-520597.38002240233</v>
      </c>
      <c r="AL22" s="151">
        <f t="shared" si="55"/>
        <v>-389043.15862160234</v>
      </c>
      <c r="AM22" s="151">
        <f t="shared" si="55"/>
        <v>-255421.72165280234</v>
      </c>
      <c r="AN22" s="151">
        <f t="shared" si="55"/>
        <v>-127672.23176720233</v>
      </c>
      <c r="AO22" s="151">
        <f t="shared" si="55"/>
        <v>77.258118397672661</v>
      </c>
      <c r="AP22" s="151">
        <f t="shared" si="55"/>
        <v>127826.74800399768</v>
      </c>
      <c r="AQ22" s="151">
        <f t="shared" si="55"/>
        <v>255576.23788959769</v>
      </c>
      <c r="AR22" s="151">
        <f t="shared" si="55"/>
        <v>383325.72777519771</v>
      </c>
      <c r="AS22" s="151">
        <f t="shared" si="55"/>
        <v>511075.2176607977</v>
      </c>
      <c r="AT22" s="151">
        <f t="shared" si="55"/>
        <v>638824.70754639769</v>
      </c>
      <c r="AU22" s="151">
        <f t="shared" si="55"/>
        <v>766574.19743199775</v>
      </c>
      <c r="AV22" s="151">
        <f t="shared" si="55"/>
        <v>894323.6873175978</v>
      </c>
      <c r="AW22" s="151">
        <f t="shared" si="55"/>
        <v>1022073.1772031978</v>
      </c>
      <c r="AX22" s="151">
        <f t="shared" si="55"/>
        <v>1162550.7218127977</v>
      </c>
      <c r="AY22" s="151">
        <f t="shared" si="55"/>
        <v>1305225.6661983978</v>
      </c>
      <c r="AZ22" s="151">
        <f t="shared" si="55"/>
        <v>1441676.3466758057</v>
      </c>
      <c r="BA22" s="151">
        <f t="shared" si="55"/>
        <v>1578127.0271532137</v>
      </c>
      <c r="BB22" s="151">
        <f t="shared" si="55"/>
        <v>1714577.7076306217</v>
      </c>
      <c r="BC22" s="151">
        <f t="shared" si="55"/>
        <v>1851028.3881080297</v>
      </c>
      <c r="BD22" s="151">
        <f t="shared" si="55"/>
        <v>1987479.0685854377</v>
      </c>
      <c r="BE22" s="151">
        <f t="shared" si="55"/>
        <v>2123929.7490628455</v>
      </c>
      <c r="BF22" s="151">
        <f t="shared" si="55"/>
        <v>2260380.4295402532</v>
      </c>
      <c r="BG22" s="151">
        <f t="shared" si="55"/>
        <v>2396831.110017661</v>
      </c>
      <c r="BH22" s="151">
        <f t="shared" si="55"/>
        <v>2533281.7904950688</v>
      </c>
      <c r="BI22" s="152">
        <f t="shared" si="55"/>
        <v>2669732.4709724765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>
      <c r="A25" s="54" t="s">
        <v>43</v>
      </c>
      <c r="B25" s="153" t="s">
        <v>30</v>
      </c>
      <c r="C25" s="153" t="s">
        <v>31</v>
      </c>
      <c r="D25" s="153" t="s">
        <v>32</v>
      </c>
      <c r="E25" s="153" t="s">
        <v>33</v>
      </c>
      <c r="F25" s="153" t="s">
        <v>34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>
      <c r="A26" s="51" t="str">
        <f>A8</f>
        <v>Receita mensalista</v>
      </c>
      <c r="B26" s="223">
        <f>SUM(B8:M8)</f>
        <v>131404.79999999996</v>
      </c>
      <c r="C26" s="223">
        <f>SUM(N8:Y8)</f>
        <v>139221.11999999997</v>
      </c>
      <c r="D26" s="223">
        <f>SUM(Z8:AK8)</f>
        <v>147603.84000000003</v>
      </c>
      <c r="E26" s="223">
        <f>SUM(AL8:AW8)</f>
        <v>156552.96000000002</v>
      </c>
      <c r="F26" s="223">
        <f>SUM(AX8:BI8)</f>
        <v>166068.48000000007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>
      <c r="A27" s="51" t="str">
        <f>A9</f>
        <v>Receita avulsa</v>
      </c>
      <c r="B27" s="223">
        <f>SUM(B9:M9)</f>
        <v>2163648</v>
      </c>
      <c r="C27" s="223">
        <f>SUM(N9:Y9)</f>
        <v>2983936.8000000003</v>
      </c>
      <c r="D27" s="223">
        <f>SUM(Z9:AK9)</f>
        <v>3407745.5999999992</v>
      </c>
      <c r="E27" s="223">
        <f>SUM(AL9:AW9)</f>
        <v>3602020.7999999993</v>
      </c>
      <c r="F27" s="223">
        <f>SUM(AX9:BI9)</f>
        <v>3829203.8399999994</v>
      </c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>
      <c r="A28" s="52" t="s">
        <v>40</v>
      </c>
      <c r="B28" s="223">
        <f t="shared" ref="B28:B37" si="56">SUM(B10:M10)</f>
        <v>2295052.7999999993</v>
      </c>
      <c r="C28" s="223">
        <f t="shared" ref="C28:C37" si="57">SUM(N10:Y10)</f>
        <v>3123157.9200000013</v>
      </c>
      <c r="D28" s="223">
        <f t="shared" ref="D28:D37" si="58">SUM(Z10:AK10)</f>
        <v>3555349.4400000009</v>
      </c>
      <c r="E28" s="223">
        <f t="shared" ref="E28:E37" si="59">SUM(AL10:AW10)</f>
        <v>3758573.76</v>
      </c>
      <c r="F28" s="223">
        <f t="shared" ref="F28:F37" si="60">SUM(AX10:BI10)</f>
        <v>3995272.3199999989</v>
      </c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>
      <c r="A29" s="53" t="s">
        <v>41</v>
      </c>
      <c r="B29" s="223">
        <f t="shared" si="56"/>
        <v>221472.59519999998</v>
      </c>
      <c r="C29" s="223">
        <f t="shared" si="57"/>
        <v>301384.73928000004</v>
      </c>
      <c r="D29" s="223">
        <f t="shared" si="58"/>
        <v>343091.22096000006</v>
      </c>
      <c r="E29" s="223">
        <f t="shared" si="59"/>
        <v>362702.36783999996</v>
      </c>
      <c r="F29" s="223">
        <f t="shared" si="60"/>
        <v>385543.77888000006</v>
      </c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1">
      <c r="A30" s="52" t="s">
        <v>42</v>
      </c>
      <c r="B30" s="223">
        <f t="shared" si="56"/>
        <v>2073580.2047999995</v>
      </c>
      <c r="C30" s="223">
        <f t="shared" si="57"/>
        <v>2821773.180720001</v>
      </c>
      <c r="D30" s="223">
        <f t="shared" si="58"/>
        <v>3212258.2190399994</v>
      </c>
      <c r="E30" s="223">
        <f t="shared" si="59"/>
        <v>3395871.3921600007</v>
      </c>
      <c r="F30" s="223">
        <f t="shared" si="60"/>
        <v>3609728.5411199988</v>
      </c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</row>
    <row r="31" spans="1:131">
      <c r="A31" s="53" t="s">
        <v>3</v>
      </c>
      <c r="B31" s="223">
        <f t="shared" si="56"/>
        <v>7200</v>
      </c>
      <c r="C31" s="223">
        <f t="shared" si="57"/>
        <v>7200</v>
      </c>
      <c r="D31" s="223">
        <f t="shared" si="58"/>
        <v>7200</v>
      </c>
      <c r="E31" s="223">
        <f t="shared" si="59"/>
        <v>7200</v>
      </c>
      <c r="F31" s="223">
        <f t="shared" si="60"/>
        <v>7200</v>
      </c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</row>
    <row r="32" spans="1:131">
      <c r="A32" s="53" t="s">
        <v>5</v>
      </c>
      <c r="B32" s="223">
        <f t="shared" si="56"/>
        <v>3996000</v>
      </c>
      <c r="C32" s="223">
        <f t="shared" si="57"/>
        <v>0</v>
      </c>
      <c r="D32" s="223">
        <f t="shared" si="58"/>
        <v>0</v>
      </c>
      <c r="E32" s="223">
        <f t="shared" si="59"/>
        <v>0</v>
      </c>
      <c r="F32" s="223">
        <f t="shared" si="60"/>
        <v>0</v>
      </c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1">
      <c r="A33" s="53" t="s">
        <v>4</v>
      </c>
      <c r="B33" s="223">
        <f t="shared" si="56"/>
        <v>676619.26399999997</v>
      </c>
      <c r="C33" s="223">
        <f t="shared" si="57"/>
        <v>707986.63159999985</v>
      </c>
      <c r="D33" s="223">
        <f t="shared" si="58"/>
        <v>751389.00320000015</v>
      </c>
      <c r="E33" s="223">
        <f t="shared" si="59"/>
        <v>776515.76000000024</v>
      </c>
      <c r="F33" s="223">
        <f t="shared" si="60"/>
        <v>812064.74571199995</v>
      </c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</row>
    <row r="34" spans="1:131">
      <c r="A34" s="53" t="s">
        <v>20</v>
      </c>
      <c r="B34" s="224">
        <f t="shared" si="56"/>
        <v>240000</v>
      </c>
      <c r="C34" s="223">
        <f t="shared" si="57"/>
        <v>240000</v>
      </c>
      <c r="D34" s="223">
        <f t="shared" si="58"/>
        <v>256800</v>
      </c>
      <c r="E34" s="223">
        <f t="shared" si="59"/>
        <v>274776</v>
      </c>
      <c r="F34" s="223">
        <f t="shared" si="60"/>
        <v>294010.31999999995</v>
      </c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</row>
    <row r="35" spans="1:131">
      <c r="A35" s="52" t="s">
        <v>22</v>
      </c>
      <c r="B35" s="224">
        <f t="shared" si="56"/>
        <v>-2846239.0592000005</v>
      </c>
      <c r="C35" s="223">
        <f t="shared" si="57"/>
        <v>1866586.5491200001</v>
      </c>
      <c r="D35" s="223">
        <f t="shared" si="58"/>
        <v>2196869.2158399997</v>
      </c>
      <c r="E35" s="223">
        <f t="shared" si="59"/>
        <v>2337379.6321599996</v>
      </c>
      <c r="F35" s="223">
        <f t="shared" si="60"/>
        <v>2496453.4754079999</v>
      </c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</row>
    <row r="36" spans="1:131">
      <c r="A36" s="53" t="s">
        <v>0</v>
      </c>
      <c r="B36" s="224">
        <f t="shared" si="56"/>
        <v>-261940.5336</v>
      </c>
      <c r="C36" s="223">
        <f t="shared" si="57"/>
        <v>-466646.63728000002</v>
      </c>
      <c r="D36" s="223">
        <f t="shared" si="58"/>
        <v>-549217.30395999993</v>
      </c>
      <c r="E36" s="223">
        <f t="shared" si="59"/>
        <v>-584344.90803999989</v>
      </c>
      <c r="F36" s="223">
        <f t="shared" si="60"/>
        <v>-624113.36885199999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</row>
    <row r="37" spans="1:131">
      <c r="A37" s="53" t="s">
        <v>19</v>
      </c>
      <c r="B37" s="223">
        <f t="shared" si="56"/>
        <v>-94298.592095999978</v>
      </c>
      <c r="C37" s="223">
        <f t="shared" si="57"/>
        <v>-167992.78942080005</v>
      </c>
      <c r="D37" s="223">
        <f t="shared" si="58"/>
        <v>-197718.22942559997</v>
      </c>
      <c r="E37" s="223">
        <f t="shared" si="59"/>
        <v>-210364.1668944</v>
      </c>
      <c r="F37" s="223">
        <f t="shared" si="60"/>
        <v>-224680.81278671997</v>
      </c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</row>
    <row r="38" spans="1:131">
      <c r="A38" s="54" t="s">
        <v>14</v>
      </c>
      <c r="B38" s="225">
        <f>SUM(B20:M20)</f>
        <v>-3202478.1848960011</v>
      </c>
      <c r="C38" s="225">
        <f>SUM(N20:Y20)</f>
        <v>1231947.1224192004</v>
      </c>
      <c r="D38" s="225">
        <f>SUM(Z20:AK20)</f>
        <v>1449933.6824543995</v>
      </c>
      <c r="E38" s="225">
        <f>SUM(AL20:AW20)</f>
        <v>1542670.5572256004</v>
      </c>
      <c r="F38" s="225">
        <f>SUM(AX20:BI20)</f>
        <v>1647659.2937692797</v>
      </c>
      <c r="G38" s="55"/>
      <c r="H38" s="55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</row>
    <row r="39" spans="1:131">
      <c r="A39" s="4"/>
      <c r="B39" s="56"/>
      <c r="C39" s="56"/>
      <c r="D39" s="56"/>
      <c r="E39" s="56"/>
      <c r="F39" s="56"/>
      <c r="G39" s="55"/>
      <c r="H39" s="55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</row>
    <row r="40" spans="1:131">
      <c r="A40" s="54" t="s">
        <v>15</v>
      </c>
      <c r="B40" s="154">
        <v>0.13</v>
      </c>
      <c r="C40" s="57"/>
      <c r="D40" s="57"/>
      <c r="E40" s="57"/>
      <c r="F40" s="5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</row>
    <row r="41" spans="1:131">
      <c r="A41" s="54" t="s">
        <v>58</v>
      </c>
      <c r="B41" s="155">
        <f>NPV(B40,B38:F38)</f>
        <v>976052.78209415032</v>
      </c>
      <c r="C41" s="57"/>
      <c r="D41" s="57"/>
      <c r="E41" s="58"/>
      <c r="F41" s="58"/>
      <c r="G41" s="59"/>
      <c r="H41" s="59"/>
      <c r="I41" s="59"/>
      <c r="J41" s="59"/>
      <c r="K41" s="7"/>
      <c r="L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</row>
    <row r="42" spans="1:131">
      <c r="A42" s="60" t="s">
        <v>59</v>
      </c>
      <c r="B42" s="155">
        <f>B32</f>
        <v>3996000</v>
      </c>
      <c r="C42" s="11" t="s">
        <v>229</v>
      </c>
      <c r="E42" s="12"/>
      <c r="F42" s="12"/>
      <c r="G42" s="48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</row>
    <row r="43" spans="1:131">
      <c r="A43" s="60" t="s">
        <v>47</v>
      </c>
      <c r="B43" s="187">
        <f>IRR(B38:F38)</f>
        <v>0.27902397260787848</v>
      </c>
      <c r="C43" s="11" t="s">
        <v>228</v>
      </c>
      <c r="E43" s="12"/>
      <c r="F43" s="12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</row>
    <row r="44" spans="1:131">
      <c r="A44" s="60" t="s">
        <v>48</v>
      </c>
      <c r="B44" s="156">
        <f>B41</f>
        <v>976052.78209415032</v>
      </c>
      <c r="D44" s="61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31">
      <c r="A45" s="60" t="s">
        <v>49</v>
      </c>
      <c r="B45" s="155">
        <f>B44+B42</f>
        <v>4972052.7820941508</v>
      </c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31">
      <c r="A46" s="60" t="s">
        <v>50</v>
      </c>
      <c r="B46" s="154">
        <f>B42/B45</f>
        <v>0.80369219216473153</v>
      </c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31"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31"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62:111"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62:111"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62:111"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62:111"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62:111"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62:111"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62:111"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62:111"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62:111"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62:111"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62:111"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62:111"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62:111"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62:111"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62:111"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62:111"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62:111"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62:111"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62:111"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62:111"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62:111"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62:111"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62:111"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62:111"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62:111"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62:111"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62:111"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62:111"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62:111"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62:111"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62:111"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62:111"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62:111"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62:111"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62:111"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62:111"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62:111"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62:111"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62:111"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62:111"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62:111"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62:111"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1" spans="62:111"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62:111"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62:111"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62:111"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62:111"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62:111"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spans="62:111"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</row>
    <row r="98" spans="62:111"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</row>
    <row r="99" spans="62:111"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</row>
    <row r="100" spans="62:111"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</row>
    <row r="101" spans="62:111"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</row>
    <row r="102" spans="62:111"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</row>
    <row r="103" spans="62:111"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</row>
    <row r="104" spans="62:111"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</row>
    <row r="105" spans="62:111"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</row>
    <row r="106" spans="62:111"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</row>
    <row r="107" spans="62:111"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</row>
    <row r="108" spans="62:111"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</row>
    <row r="109" spans="62:111"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</row>
    <row r="110" spans="62:111"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</row>
    <row r="111" spans="62:111"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</row>
    <row r="112" spans="62:111"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</row>
    <row r="113" spans="62:111"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</row>
    <row r="114" spans="62:111"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</row>
    <row r="115" spans="62:111"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</row>
    <row r="116" spans="62:111"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</row>
    <row r="117" spans="62:111"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</row>
    <row r="118" spans="62:111"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</row>
    <row r="119" spans="62:111"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</row>
    <row r="120" spans="62:111"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</row>
    <row r="121" spans="62:111"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</row>
    <row r="122" spans="62:111"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</row>
    <row r="123" spans="62:111"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</row>
    <row r="124" spans="62:111"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</row>
    <row r="125" spans="62:111"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</row>
    <row r="126" spans="62:111"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</row>
    <row r="127" spans="62:111"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</row>
    <row r="128" spans="62:111"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</row>
    <row r="129" spans="62:111"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</row>
    <row r="130" spans="62:111"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</row>
    <row r="131" spans="62:111"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</row>
    <row r="132" spans="62:111"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</row>
    <row r="133" spans="62:111"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</row>
    <row r="134" spans="62:111"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</row>
    <row r="135" spans="62:111"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</row>
    <row r="136" spans="62:111"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</row>
    <row r="137" spans="62:111"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62:111"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62:111"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62:111"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62:111"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62:111"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62:111"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62:111"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62:111"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6" spans="62:111"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</row>
    <row r="147" spans="62:111"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</row>
    <row r="148" spans="62:111"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62:111"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62:111"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1" spans="62:111"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62:111"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62:111"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62:111"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62:111"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62:111"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pans="62:111"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</row>
    <row r="158" spans="62:111"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</row>
    <row r="159" spans="62:111"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</row>
    <row r="160" spans="62:111"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</row>
    <row r="161" spans="62:111"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</row>
    <row r="162" spans="62:111"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</row>
    <row r="163" spans="62:111"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</row>
    <row r="164" spans="62:111"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</row>
    <row r="165" spans="62:111"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</row>
    <row r="166" spans="62:111"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</row>
    <row r="167" spans="62:111"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</row>
  </sheetData>
  <mergeCells count="1">
    <mergeCell ref="A1:C1"/>
  </mergeCells>
  <pageMargins left="0.7" right="0.7" top="0.75" bottom="0.75" header="0.3" footer="0.3"/>
  <pageSetup paperSize="9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15</vt:i4>
      </vt:variant>
    </vt:vector>
  </HeadingPairs>
  <TitlesOfParts>
    <vt:vector size="24" baseType="lpstr">
      <vt:lpstr>Dados_Pesquisa Primaria</vt:lpstr>
      <vt:lpstr>Introdução</vt:lpstr>
      <vt:lpstr>Premissas</vt:lpstr>
      <vt:lpstr>Receita</vt:lpstr>
      <vt:lpstr>Investimentos_infra</vt:lpstr>
      <vt:lpstr>Despesas</vt:lpstr>
      <vt:lpstr>Custos</vt:lpstr>
      <vt:lpstr>Funcionários</vt:lpstr>
      <vt:lpstr>Resultados</vt:lpstr>
      <vt:lpstr>Company</vt:lpstr>
      <vt:lpstr>csll</vt:lpstr>
      <vt:lpstr>currency</vt:lpstr>
      <vt:lpstr>end</vt:lpstr>
      <vt:lpstr>Introdução!imp_fat</vt:lpstr>
      <vt:lpstr>Receita!imp_fat</vt:lpstr>
      <vt:lpstr>imp_fat</vt:lpstr>
      <vt:lpstr>ir</vt:lpstr>
      <vt:lpstr>ir_csll</vt:lpstr>
      <vt:lpstr>Introdução!ISS</vt:lpstr>
      <vt:lpstr>Receita!ISS</vt:lpstr>
      <vt:lpstr>ISS</vt:lpstr>
      <vt:lpstr>reajuste_sal</vt:lpstr>
      <vt:lpstr>start</vt:lpstr>
      <vt:lpstr>vagas</vt:lpstr>
    </vt:vector>
  </TitlesOfParts>
  <Company>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 Extreme Indoor</dc:title>
  <dc:creator>Alex Alencar</dc:creator>
  <cp:lastModifiedBy>jd</cp:lastModifiedBy>
  <cp:lastPrinted>2010-02-08T16:53:00Z</cp:lastPrinted>
  <dcterms:created xsi:type="dcterms:W3CDTF">2008-01-22T14:21:52Z</dcterms:created>
  <dcterms:modified xsi:type="dcterms:W3CDTF">2015-07-15T17:40:49Z</dcterms:modified>
</cp:coreProperties>
</file>