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d\Documents\JD\livros\PN com canvas\material-siteJD\planilhas\Versao final sitejd-jul15\"/>
    </mc:Choice>
  </mc:AlternateContent>
  <bookViews>
    <workbookView xWindow="0" yWindow="0" windowWidth="27300" windowHeight="13164" tabRatio="770"/>
  </bookViews>
  <sheets>
    <sheet name="Introducao" sheetId="16" r:id="rId1"/>
    <sheet name="Premissas" sheetId="1" r:id="rId2"/>
    <sheet name="Receita" sheetId="7" r:id="rId3"/>
    <sheet name="Investimentos_infra" sheetId="8" r:id="rId4"/>
    <sheet name="Despesas" sheetId="9" r:id="rId5"/>
    <sheet name="Custos" sheetId="6" r:id="rId6"/>
    <sheet name="Funcionários" sheetId="5" r:id="rId7"/>
    <sheet name="Resultados" sheetId="15" r:id="rId8"/>
  </sheets>
  <definedNames>
    <definedName name="Aluguel_condomínio_e_IPTU_imóvel">Premissas!#REF!</definedName>
    <definedName name="assinatura">Premissas!#REF!</definedName>
    <definedName name="Benefícios_Funcionários_Assistência_Médica">Premissas!#REF!</definedName>
    <definedName name="Benefícios_Funcionários_VISA_VALE">Premissas!#REF!</definedName>
    <definedName name="Cancelamento_da_transferência_de_proprietário">Premissas!#REF!</definedName>
    <definedName name="Cancelamento_do_Gravame">Premissas!#REF!</definedName>
    <definedName name="Company">Premissas!$B$7</definedName>
    <definedName name="Comunicação_de_venda_arrendamento_mercantil">Premissas!#REF!</definedName>
    <definedName name="consig">Premissas!#REF!</definedName>
    <definedName name="Consignados">Premissas!#REF!</definedName>
    <definedName name="Consulta_a_base_de_dados__Estadual_e_Federal">Premissas!#REF!</definedName>
    <definedName name="Consulta_de_histórico_do_veículo">Premissas!#REF!</definedName>
    <definedName name="csll">Premissas!$B$20</definedName>
    <definedName name="currency">Premissas!$B$10</definedName>
    <definedName name="Custo_Mensal_Hospedagem_dedicada">Premissas!#REF!</definedName>
    <definedName name="Custo_Mensal_Telefonia_e_Internet">Premissas!#REF!</definedName>
    <definedName name="Custo_Sistema_Cancel_Transf_Proprietário">Premissas!#REF!</definedName>
    <definedName name="Custo_Sistema_Cancelamento_Gravame">Premissas!#REF!</definedName>
    <definedName name="Custo_Sistema_Comunicação_de_venda_arrendamento_mercantil">Premissas!#REF!</definedName>
    <definedName name="Custo_Sistema_Consulta_Base_Dados">Premissas!#REF!</definedName>
    <definedName name="Custo_Sistema_Consulta_Histórico">Premissas!#REF!</definedName>
    <definedName name="Custo_Sistema_Quitação_Baixa_Gravame">Premissas!#REF!</definedName>
    <definedName name="Custo_Sistema_Registro_Contrato_Alienação_Fiduciária">Premissas!#REF!</definedName>
    <definedName name="Custo_Sistema_Registro_Gravame">Premissas!#REF!</definedName>
    <definedName name="Custo_Sistema_Transferência">Premissas!#REF!</definedName>
    <definedName name="Demanda_Acre">Premissas!#REF!</definedName>
    <definedName name="Demanda_Alagoas">Premissas!#REF!</definedName>
    <definedName name="Demanda_Amapá">Premissas!#REF!</definedName>
    <definedName name="Demanda_Amazonas">Premissas!#REF!</definedName>
    <definedName name="Demanda_Bahia">Premissas!#REF!</definedName>
    <definedName name="Demanda_Ceará">Premissas!#REF!</definedName>
    <definedName name="Demanda_Distrito_Federal">Premissas!#REF!</definedName>
    <definedName name="Demanda_Espírito_Santo">Premissas!#REF!</definedName>
    <definedName name="Demanda_Goiás">Premissas!#REF!</definedName>
    <definedName name="Demanda_Maranhão">Premissas!#REF!</definedName>
    <definedName name="Demanda_Mato_Grosso">Premissas!#REF!</definedName>
    <definedName name="Demanda_Mato_Grosso_do_Sul">Premissas!#REF!</definedName>
    <definedName name="Demanda_Minas_Gerais">Premissas!#REF!</definedName>
    <definedName name="Demanda_Pará">Premissas!#REF!</definedName>
    <definedName name="Demanda_Paraíba">Premissas!#REF!</definedName>
    <definedName name="Demanda_Paraná">Premissas!#REF!</definedName>
    <definedName name="Demanda_Pernambuco">Premissas!#REF!</definedName>
    <definedName name="Demanda_Piauí">Premissas!#REF!</definedName>
    <definedName name="Demanda_Rio_de_Janeiro">Premissas!#REF!</definedName>
    <definedName name="Demanda_Rio_Grande_do_Norte">Premissas!#REF!</definedName>
    <definedName name="Demanda_Rio_Grande_do_Sul">Premissas!#REF!</definedName>
    <definedName name="Demanda_Rondônia">Premissas!#REF!</definedName>
    <definedName name="Demanda_Roraima">Premissas!#REF!</definedName>
    <definedName name="Demanda_Santa_Catarina">Premissas!#REF!</definedName>
    <definedName name="Demanda_São_Paulo">Premissas!#REF!</definedName>
    <definedName name="Demanda_Sergipe">Premissas!#REF!</definedName>
    <definedName name="Demanda_Tocantins">Premissas!#REF!</definedName>
    <definedName name="Desconto_em_relação_ao_concorrente">Premissas!#REF!</definedName>
    <definedName name="Desenvolvimento_Novos_Produtos_Porcentual_do_faturamento">Premissas!#REF!</definedName>
    <definedName name="Desp_MKT_Divulgação">Premissas!#REF!</definedName>
    <definedName name="Desp_MKT_Relacionamento">Premissas!#REF!</definedName>
    <definedName name="Desp_MKT_Viagens">Premissas!#REF!</definedName>
    <definedName name="Desp_Novo_Escritório_Comercial_Aluguel_condomínio_e_IPTU_imóvel">Premissas!#REF!</definedName>
    <definedName name="Desp_Novo_Escritório_Comercial_Infra_estrutura_geral">Premissas!#REF!</definedName>
    <definedName name="Desp_Novo_Escritório_Comercial_Telefonia">Premissas!#REF!</definedName>
    <definedName name="Despesa_Mensal_Aluguel__condomínio_e_IPTU_imóvel">Premissas!#REF!</definedName>
    <definedName name="Despesa_Mensal_Assessoria_jurídica">Premissas!#REF!</definedName>
    <definedName name="Despesa_Mensal_Contador">Premissas!#REF!</definedName>
    <definedName name="Despesa_Mensal_Despesas_Bancárias">Premissas!#REF!</definedName>
    <definedName name="Despesa_Mensal_Energia_Elétrica">Premissas!#REF!</definedName>
    <definedName name="Despesa_Mensal_Limpeza_e_copa_terceirizado">Premissas!#REF!</definedName>
    <definedName name="Despesa_Mensal_Material_Escritório">Premissas!#REF!</definedName>
    <definedName name="Despesa_Mensal_Material_Informática">Premissas!#REF!</definedName>
    <definedName name="Despesa_Mensal_Outros">Premissas!#REF!</definedName>
    <definedName name="Despesa_Mensal_Treinamento">Premissas!#REF!</definedName>
    <definedName name="emailmkt">Premissas!#REF!</definedName>
    <definedName name="emp">Premissas!#REF!</definedName>
    <definedName name="Encargos_sobre_Salários_dos_Estagiários">Premissas!#REF!</definedName>
    <definedName name="Encargos_sobre_Salários_dos_Funcionários">Premissas!#REF!</definedName>
    <definedName name="Encargos_sobre_Salários_dos_Sócios">Premissas!#REF!</definedName>
    <definedName name="end">Premissas!$B$9</definedName>
    <definedName name="Energia_Elétrica">Premissas!#REF!</definedName>
    <definedName name="imp_fat">Premissas!$B$18</definedName>
    <definedName name="Impostos_CSLL">Premissas!#REF!</definedName>
    <definedName name="Impostos_Impostos_sobre_receita_bruta_pis_iss_cofins">Premissas!#REF!</definedName>
    <definedName name="Impostos_IR">Premissas!#REF!</definedName>
    <definedName name="Invest_Pré_Oper_Infra_Estrutura">Premissas!#REF!</definedName>
    <definedName name="Invest_Pré_Operacional_Infra_Estrutura">Premissas!#REF!</definedName>
    <definedName name="Invest_Pré_Operacional_Outros">Premissas!#REF!</definedName>
    <definedName name="ir">Premissas!$B$19</definedName>
    <definedName name="ir_csll">Premissas!$B$20</definedName>
    <definedName name="ISS">Premissas!$B$16</definedName>
    <definedName name="Material_de_Escritório">Premissas!#REF!</definedName>
    <definedName name="Material_de_Informática">Premissas!#REF!</definedName>
    <definedName name="Quitação_e_ou_baixa_de_Gravame">Premissas!#REF!</definedName>
    <definedName name="reajuste">Premissas!$B$15</definedName>
    <definedName name="reajuste_sal">Premissas!$B$16</definedName>
    <definedName name="rec_bov">Premissas!#REF!</definedName>
    <definedName name="rec_bov2">Premissas!#REF!</definedName>
    <definedName name="rec_ovi">Premissas!#REF!</definedName>
    <definedName name="Registro_de_Gravame">Premissas!#REF!</definedName>
    <definedName name="Registro_do_Contrato_de_alienação_fiduciária">Premissas!#REF!</definedName>
    <definedName name="roy_bov">Premissas!#REF!</definedName>
    <definedName name="roy_bov2">Premissas!#REF!</definedName>
    <definedName name="roy_ovi">Premissas!#REF!</definedName>
    <definedName name="start">Premissas!$B$8</definedName>
    <definedName name="Transferência_de_propriedade">Premissas!#REF!</definedName>
    <definedName name="Valores_FENASEG_Cancelamento_Gravame">Premissas!#REF!</definedName>
    <definedName name="Valores_FENASEG_Cancelamento_Transf_Proprietário">Premissas!#REF!</definedName>
    <definedName name="Valores_FENASEG_Comunicação_de_venda_arrendamento_mercantil">Premissas!#REF!</definedName>
    <definedName name="Valores_FENASEG_Consulta_Base_Dados">Premissas!#REF!</definedName>
    <definedName name="Valores_FENASEG_Consulta_Histórico_Veículo">Premissas!#REF!</definedName>
    <definedName name="Valores_FENASEG_Quitação_Baixa_Gravame">Premissas!#REF!</definedName>
    <definedName name="Valores_FENASEG_Registro_Contrato_Alienação_Fiduciária">Premissas!#REF!</definedName>
    <definedName name="Valores_FENASEG_Registro_gravame">Premissas!#REF!</definedName>
    <definedName name="Valores_FENASEG_Transferência_Propriedade">Premissas!#REF!</definedName>
    <definedName name="Valores_Tecnobank_Cancelamento_Gravame">Premissas!#REF!</definedName>
    <definedName name="Valores_Tecnobank_Cancelamento_Transf_Proprietário">Premissas!#REF!</definedName>
    <definedName name="Valores_Tecnobank_Comunicação_de_venda_arrendamento_mercantil">Premissas!#REF!</definedName>
    <definedName name="Valores_Tecnobank_Consulta_Base_Dados">Premissas!#REF!</definedName>
    <definedName name="Valores_Tecnobank_Consulta_Histórico_Veículo">Premissas!#REF!</definedName>
    <definedName name="Valores_Tecnobank_Quitação_Baixa_Gravame">Premissas!#REF!</definedName>
    <definedName name="Valores_Tecnobank_Registro_Contrato_Alienação_Fiduciária">Premissas!#REF!</definedName>
    <definedName name="Valores_Tecnobank_Registro_gravame">Premissas!#REF!</definedName>
    <definedName name="Valores_Tecnobank_Transferência_Propriedade">Premissas!#REF!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5" l="1"/>
  <c r="B49" i="5"/>
  <c r="B51" i="5"/>
  <c r="B52" i="5"/>
  <c r="B53" i="5"/>
  <c r="B55" i="5"/>
  <c r="B56" i="5"/>
  <c r="B57" i="5"/>
  <c r="B58" i="5"/>
  <c r="B59" i="5"/>
  <c r="B60" i="5"/>
  <c r="B61" i="5"/>
  <c r="B62" i="5"/>
  <c r="B64" i="5"/>
  <c r="B66" i="5"/>
  <c r="B14" i="15"/>
  <c r="B5" i="15"/>
  <c r="B6" i="15"/>
  <c r="B7" i="15"/>
  <c r="B8" i="15"/>
  <c r="B9" i="15"/>
  <c r="B10" i="15"/>
  <c r="B6" i="6"/>
  <c r="B9" i="6"/>
  <c r="B11" i="15"/>
  <c r="B6" i="8"/>
  <c r="B10" i="8"/>
  <c r="B12" i="15"/>
  <c r="B5" i="9"/>
  <c r="B11" i="9"/>
  <c r="B12" i="9"/>
  <c r="B13" i="9"/>
  <c r="B13" i="15"/>
  <c r="B15" i="15"/>
  <c r="B16" i="15"/>
  <c r="B17" i="15"/>
  <c r="B18" i="15"/>
  <c r="B20" i="15"/>
  <c r="C32" i="1"/>
  <c r="I17" i="5"/>
  <c r="J17" i="5"/>
  <c r="K17" i="5"/>
  <c r="L17" i="5"/>
  <c r="M17" i="5"/>
  <c r="Y17" i="5"/>
  <c r="D32" i="1"/>
  <c r="AK17" i="5"/>
  <c r="E32" i="1"/>
  <c r="AW17" i="5"/>
  <c r="F32" i="1"/>
  <c r="BI17" i="5"/>
  <c r="F99" i="5"/>
  <c r="I18" i="5"/>
  <c r="J18" i="5"/>
  <c r="K18" i="5"/>
  <c r="L18" i="5"/>
  <c r="M18" i="5"/>
  <c r="Y18" i="5"/>
  <c r="AK18" i="5"/>
  <c r="AW18" i="5"/>
  <c r="BI18" i="5"/>
  <c r="F100" i="5"/>
  <c r="BI19" i="5"/>
  <c r="F101" i="5"/>
  <c r="I20" i="5"/>
  <c r="J20" i="5"/>
  <c r="K20" i="5"/>
  <c r="L20" i="5"/>
  <c r="M20" i="5"/>
  <c r="Y20" i="5"/>
  <c r="AK20" i="5"/>
  <c r="AW20" i="5"/>
  <c r="BI20" i="5"/>
  <c r="F102" i="5"/>
  <c r="I21" i="5"/>
  <c r="J21" i="5"/>
  <c r="K21" i="5"/>
  <c r="L21" i="5"/>
  <c r="M21" i="5"/>
  <c r="Y21" i="5"/>
  <c r="AK21" i="5"/>
  <c r="AW21" i="5"/>
  <c r="BI21" i="5"/>
  <c r="F103" i="5"/>
  <c r="I22" i="5"/>
  <c r="J22" i="5"/>
  <c r="K22" i="5"/>
  <c r="L22" i="5"/>
  <c r="M22" i="5"/>
  <c r="Y22" i="5"/>
  <c r="BI22" i="5"/>
  <c r="F104" i="5"/>
  <c r="I23" i="5"/>
  <c r="J23" i="5"/>
  <c r="K23" i="5"/>
  <c r="L23" i="5"/>
  <c r="M23" i="5"/>
  <c r="Y23" i="5"/>
  <c r="AK23" i="5"/>
  <c r="AW23" i="5"/>
  <c r="BI23" i="5"/>
  <c r="F105" i="5"/>
  <c r="M16" i="5"/>
  <c r="Y16" i="5"/>
  <c r="AK16" i="5"/>
  <c r="AW16" i="5"/>
  <c r="BI16" i="5"/>
  <c r="F98" i="5"/>
  <c r="E99" i="5"/>
  <c r="E100" i="5"/>
  <c r="AW19" i="5"/>
  <c r="E101" i="5"/>
  <c r="E102" i="5"/>
  <c r="E103" i="5"/>
  <c r="AW22" i="5"/>
  <c r="E104" i="5"/>
  <c r="E105" i="5"/>
  <c r="E98" i="5"/>
  <c r="D99" i="5"/>
  <c r="D100" i="5"/>
  <c r="AK19" i="5"/>
  <c r="D101" i="5"/>
  <c r="D102" i="5"/>
  <c r="D103" i="5"/>
  <c r="AK22" i="5"/>
  <c r="D104" i="5"/>
  <c r="D105" i="5"/>
  <c r="D98" i="5"/>
  <c r="C99" i="5"/>
  <c r="C100" i="5"/>
  <c r="Y19" i="5"/>
  <c r="C101" i="5"/>
  <c r="C102" i="5"/>
  <c r="C103" i="5"/>
  <c r="C104" i="5"/>
  <c r="C105" i="5"/>
  <c r="C98" i="5"/>
  <c r="B99" i="5"/>
  <c r="B100" i="5"/>
  <c r="M19" i="5"/>
  <c r="B101" i="5"/>
  <c r="B102" i="5"/>
  <c r="B103" i="5"/>
  <c r="B104" i="5"/>
  <c r="B105" i="5"/>
  <c r="B98" i="5"/>
  <c r="B109" i="5"/>
  <c r="B38" i="1"/>
  <c r="H5" i="7"/>
  <c r="H5" i="15"/>
  <c r="H6" i="15"/>
  <c r="H7" i="15"/>
  <c r="H8" i="15"/>
  <c r="H9" i="15"/>
  <c r="H10" i="15"/>
  <c r="B29" i="1"/>
  <c r="H7" i="6"/>
  <c r="H5" i="6"/>
  <c r="H6" i="6"/>
  <c r="H8" i="6"/>
  <c r="H9" i="6"/>
  <c r="H11" i="15"/>
  <c r="H10" i="8"/>
  <c r="H12" i="15"/>
  <c r="H5" i="9"/>
  <c r="H8" i="9"/>
  <c r="H11" i="9"/>
  <c r="C6" i="9"/>
  <c r="D6" i="9"/>
  <c r="E6" i="9"/>
  <c r="F6" i="9"/>
  <c r="G6" i="9"/>
  <c r="H6" i="9"/>
  <c r="C7" i="9"/>
  <c r="D7" i="9"/>
  <c r="E7" i="9"/>
  <c r="F7" i="9"/>
  <c r="G7" i="9"/>
  <c r="H7" i="9"/>
  <c r="G9" i="9"/>
  <c r="H9" i="9"/>
  <c r="C10" i="9"/>
  <c r="D10" i="9"/>
  <c r="E10" i="9"/>
  <c r="F10" i="9"/>
  <c r="G10" i="9"/>
  <c r="H10" i="9"/>
  <c r="H12" i="9"/>
  <c r="H13" i="9"/>
  <c r="H13" i="15"/>
  <c r="C35" i="5"/>
  <c r="D35" i="5"/>
  <c r="E35" i="5"/>
  <c r="F35" i="5"/>
  <c r="G35" i="5"/>
  <c r="H35" i="5"/>
  <c r="H55" i="5"/>
  <c r="C36" i="5"/>
  <c r="D36" i="5"/>
  <c r="E36" i="5"/>
  <c r="F36" i="5"/>
  <c r="G36" i="5"/>
  <c r="H36" i="5"/>
  <c r="H56" i="5"/>
  <c r="C37" i="5"/>
  <c r="D37" i="5"/>
  <c r="E37" i="5"/>
  <c r="F37" i="5"/>
  <c r="G37" i="5"/>
  <c r="H37" i="5"/>
  <c r="H57" i="5"/>
  <c r="C39" i="5"/>
  <c r="D39" i="5"/>
  <c r="E39" i="5"/>
  <c r="F39" i="5"/>
  <c r="G39" i="5"/>
  <c r="H39" i="5"/>
  <c r="H59" i="5"/>
  <c r="H60" i="5"/>
  <c r="C41" i="5"/>
  <c r="D41" i="5"/>
  <c r="E41" i="5"/>
  <c r="F41" i="5"/>
  <c r="G41" i="5"/>
  <c r="H41" i="5"/>
  <c r="H61" i="5"/>
  <c r="C42" i="5"/>
  <c r="D42" i="5"/>
  <c r="E42" i="5"/>
  <c r="F42" i="5"/>
  <c r="G42" i="5"/>
  <c r="H42" i="5"/>
  <c r="H62" i="5"/>
  <c r="D9" i="5"/>
  <c r="E9" i="5"/>
  <c r="F9" i="5"/>
  <c r="G9" i="5"/>
  <c r="H9" i="5"/>
  <c r="H48" i="5"/>
  <c r="H49" i="5"/>
  <c r="C31" i="5"/>
  <c r="D31" i="5"/>
  <c r="E31" i="5"/>
  <c r="F31" i="5"/>
  <c r="G31" i="5"/>
  <c r="H31" i="5"/>
  <c r="C12" i="5"/>
  <c r="D12" i="5"/>
  <c r="E12" i="5"/>
  <c r="F12" i="5"/>
  <c r="G12" i="5"/>
  <c r="H12" i="5"/>
  <c r="H51" i="5"/>
  <c r="C32" i="5"/>
  <c r="D32" i="5"/>
  <c r="E32" i="5"/>
  <c r="F32" i="5"/>
  <c r="G32" i="5"/>
  <c r="H32" i="5"/>
  <c r="C13" i="5"/>
  <c r="D13" i="5"/>
  <c r="E13" i="5"/>
  <c r="F13" i="5"/>
  <c r="G13" i="5"/>
  <c r="H13" i="5"/>
  <c r="H52" i="5"/>
  <c r="C33" i="5"/>
  <c r="D33" i="5"/>
  <c r="E33" i="5"/>
  <c r="F33" i="5"/>
  <c r="G33" i="5"/>
  <c r="H33" i="5"/>
  <c r="C14" i="5"/>
  <c r="D14" i="5"/>
  <c r="E14" i="5"/>
  <c r="F14" i="5"/>
  <c r="G14" i="5"/>
  <c r="H14" i="5"/>
  <c r="H53" i="5"/>
  <c r="C38" i="5"/>
  <c r="D38" i="5"/>
  <c r="E38" i="5"/>
  <c r="F38" i="5"/>
  <c r="G38" i="5"/>
  <c r="H38" i="5"/>
  <c r="H58" i="5"/>
  <c r="C44" i="5"/>
  <c r="D44" i="5"/>
  <c r="E44" i="5"/>
  <c r="F44" i="5"/>
  <c r="G44" i="5"/>
  <c r="H44" i="5"/>
  <c r="H64" i="5"/>
  <c r="H66" i="5"/>
  <c r="H14" i="15"/>
  <c r="H15" i="15"/>
  <c r="H16" i="15"/>
  <c r="H17" i="15"/>
  <c r="H18" i="15"/>
  <c r="C5" i="15"/>
  <c r="C6" i="15"/>
  <c r="C7" i="15"/>
  <c r="C8" i="15"/>
  <c r="C9" i="15"/>
  <c r="C10" i="15"/>
  <c r="C6" i="6"/>
  <c r="C9" i="6"/>
  <c r="C11" i="15"/>
  <c r="C10" i="8"/>
  <c r="C12" i="15"/>
  <c r="C5" i="9"/>
  <c r="C11" i="9"/>
  <c r="C9" i="9"/>
  <c r="C12" i="9"/>
  <c r="C13" i="9"/>
  <c r="C13" i="15"/>
  <c r="C55" i="5"/>
  <c r="C56" i="5"/>
  <c r="C57" i="5"/>
  <c r="C59" i="5"/>
  <c r="C60" i="5"/>
  <c r="C61" i="5"/>
  <c r="C62" i="5"/>
  <c r="C28" i="5"/>
  <c r="C48" i="5"/>
  <c r="C29" i="5"/>
  <c r="C49" i="5"/>
  <c r="C51" i="5"/>
  <c r="C52" i="5"/>
  <c r="C53" i="5"/>
  <c r="C58" i="5"/>
  <c r="C25" i="5"/>
  <c r="C64" i="5"/>
  <c r="C66" i="5"/>
  <c r="C14" i="15"/>
  <c r="C15" i="15"/>
  <c r="C16" i="15"/>
  <c r="C17" i="15"/>
  <c r="C18" i="15"/>
  <c r="C20" i="15"/>
  <c r="D5" i="15"/>
  <c r="D6" i="15"/>
  <c r="D7" i="15"/>
  <c r="D8" i="15"/>
  <c r="D9" i="15"/>
  <c r="D10" i="15"/>
  <c r="D6" i="6"/>
  <c r="D9" i="6"/>
  <c r="D11" i="15"/>
  <c r="D10" i="8"/>
  <c r="D12" i="15"/>
  <c r="D5" i="9"/>
  <c r="D11" i="9"/>
  <c r="D9" i="9"/>
  <c r="D12" i="9"/>
  <c r="D13" i="9"/>
  <c r="D13" i="15"/>
  <c r="D55" i="5"/>
  <c r="D56" i="5"/>
  <c r="D57" i="5"/>
  <c r="D59" i="5"/>
  <c r="D60" i="5"/>
  <c r="D61" i="5"/>
  <c r="D62" i="5"/>
  <c r="D28" i="5"/>
  <c r="D48" i="5"/>
  <c r="D29" i="5"/>
  <c r="D49" i="5"/>
  <c r="D51" i="5"/>
  <c r="D52" i="5"/>
  <c r="D53" i="5"/>
  <c r="D58" i="5"/>
  <c r="D25" i="5"/>
  <c r="D64" i="5"/>
  <c r="D66" i="5"/>
  <c r="D14" i="15"/>
  <c r="D15" i="15"/>
  <c r="D16" i="15"/>
  <c r="D17" i="15"/>
  <c r="D18" i="15"/>
  <c r="D20" i="15"/>
  <c r="E5" i="15"/>
  <c r="E6" i="15"/>
  <c r="E7" i="15"/>
  <c r="E8" i="15"/>
  <c r="E9" i="15"/>
  <c r="E10" i="15"/>
  <c r="E6" i="6"/>
  <c r="E9" i="6"/>
  <c r="E11" i="15"/>
  <c r="E10" i="8"/>
  <c r="E12" i="15"/>
  <c r="E5" i="9"/>
  <c r="E11" i="9"/>
  <c r="E9" i="9"/>
  <c r="E12" i="9"/>
  <c r="E13" i="9"/>
  <c r="E13" i="15"/>
  <c r="E55" i="5"/>
  <c r="E56" i="5"/>
  <c r="E57" i="5"/>
  <c r="E59" i="5"/>
  <c r="E60" i="5"/>
  <c r="E61" i="5"/>
  <c r="E62" i="5"/>
  <c r="E28" i="5"/>
  <c r="E48" i="5"/>
  <c r="E29" i="5"/>
  <c r="E49" i="5"/>
  <c r="E51" i="5"/>
  <c r="E52" i="5"/>
  <c r="E53" i="5"/>
  <c r="E58" i="5"/>
  <c r="E25" i="5"/>
  <c r="E64" i="5"/>
  <c r="E66" i="5"/>
  <c r="E14" i="15"/>
  <c r="E15" i="15"/>
  <c r="E16" i="15"/>
  <c r="E17" i="15"/>
  <c r="E18" i="15"/>
  <c r="E20" i="15"/>
  <c r="F5" i="15"/>
  <c r="F6" i="15"/>
  <c r="F7" i="15"/>
  <c r="F8" i="15"/>
  <c r="F9" i="15"/>
  <c r="F10" i="15"/>
  <c r="F6" i="6"/>
  <c r="F9" i="6"/>
  <c r="F11" i="15"/>
  <c r="F10" i="8"/>
  <c r="F12" i="15"/>
  <c r="F5" i="9"/>
  <c r="F11" i="9"/>
  <c r="F12" i="9"/>
  <c r="F13" i="9"/>
  <c r="F13" i="15"/>
  <c r="F55" i="5"/>
  <c r="F56" i="5"/>
  <c r="F57" i="5"/>
  <c r="F59" i="5"/>
  <c r="F60" i="5"/>
  <c r="F61" i="5"/>
  <c r="F62" i="5"/>
  <c r="F28" i="5"/>
  <c r="F48" i="5"/>
  <c r="F29" i="5"/>
  <c r="F49" i="5"/>
  <c r="F51" i="5"/>
  <c r="F52" i="5"/>
  <c r="F53" i="5"/>
  <c r="F58" i="5"/>
  <c r="F25" i="5"/>
  <c r="F64" i="5"/>
  <c r="F66" i="5"/>
  <c r="F14" i="15"/>
  <c r="F15" i="15"/>
  <c r="F16" i="15"/>
  <c r="F17" i="15"/>
  <c r="F18" i="15"/>
  <c r="F20" i="15"/>
  <c r="G5" i="15"/>
  <c r="G6" i="15"/>
  <c r="G7" i="15"/>
  <c r="G8" i="15"/>
  <c r="G9" i="15"/>
  <c r="G10" i="15"/>
  <c r="G6" i="6"/>
  <c r="G9" i="6"/>
  <c r="G11" i="15"/>
  <c r="G10" i="8"/>
  <c r="G12" i="15"/>
  <c r="G5" i="9"/>
  <c r="G11" i="9"/>
  <c r="G12" i="9"/>
  <c r="G13" i="9"/>
  <c r="G13" i="15"/>
  <c r="G55" i="5"/>
  <c r="G56" i="5"/>
  <c r="G57" i="5"/>
  <c r="G59" i="5"/>
  <c r="G60" i="5"/>
  <c r="G61" i="5"/>
  <c r="G62" i="5"/>
  <c r="G28" i="5"/>
  <c r="G48" i="5"/>
  <c r="G29" i="5"/>
  <c r="G49" i="5"/>
  <c r="G51" i="5"/>
  <c r="G52" i="5"/>
  <c r="G53" i="5"/>
  <c r="G58" i="5"/>
  <c r="G25" i="5"/>
  <c r="G64" i="5"/>
  <c r="G66" i="5"/>
  <c r="G14" i="15"/>
  <c r="G15" i="15"/>
  <c r="G16" i="15"/>
  <c r="G17" i="15"/>
  <c r="G18" i="15"/>
  <c r="G20" i="15"/>
  <c r="H20" i="15"/>
  <c r="I5" i="7"/>
  <c r="I5" i="15"/>
  <c r="I9" i="7"/>
  <c r="I6" i="15"/>
  <c r="I10" i="7"/>
  <c r="I7" i="15"/>
  <c r="I8" i="15"/>
  <c r="I9" i="15"/>
  <c r="I10" i="15"/>
  <c r="I7" i="6"/>
  <c r="I5" i="6"/>
  <c r="I6" i="6"/>
  <c r="I8" i="6"/>
  <c r="I9" i="6"/>
  <c r="I11" i="15"/>
  <c r="I10" i="8"/>
  <c r="I12" i="15"/>
  <c r="I5" i="9"/>
  <c r="I8" i="9"/>
  <c r="I11" i="9"/>
  <c r="I6" i="9"/>
  <c r="I7" i="9"/>
  <c r="I9" i="9"/>
  <c r="I10" i="9"/>
  <c r="I12" i="9"/>
  <c r="I13" i="9"/>
  <c r="I13" i="15"/>
  <c r="I16" i="5"/>
  <c r="I35" i="5"/>
  <c r="I55" i="5"/>
  <c r="I36" i="5"/>
  <c r="I56" i="5"/>
  <c r="I37" i="5"/>
  <c r="I57" i="5"/>
  <c r="I19" i="5"/>
  <c r="I38" i="5"/>
  <c r="I58" i="5"/>
  <c r="I39" i="5"/>
  <c r="I59" i="5"/>
  <c r="I60" i="5"/>
  <c r="I41" i="5"/>
  <c r="I61" i="5"/>
  <c r="I42" i="5"/>
  <c r="I62" i="5"/>
  <c r="I28" i="5"/>
  <c r="I9" i="5"/>
  <c r="I48" i="5"/>
  <c r="I29" i="5"/>
  <c r="I49" i="5"/>
  <c r="I31" i="5"/>
  <c r="I12" i="5"/>
  <c r="I51" i="5"/>
  <c r="I32" i="5"/>
  <c r="I13" i="5"/>
  <c r="I52" i="5"/>
  <c r="I33" i="5"/>
  <c r="I14" i="5"/>
  <c r="I53" i="5"/>
  <c r="I44" i="5"/>
  <c r="I25" i="5"/>
  <c r="I64" i="5"/>
  <c r="I66" i="5"/>
  <c r="I14" i="15"/>
  <c r="I15" i="15"/>
  <c r="I16" i="15"/>
  <c r="I17" i="15"/>
  <c r="I18" i="15"/>
  <c r="I20" i="15"/>
  <c r="J5" i="7"/>
  <c r="J5" i="15"/>
  <c r="J9" i="7"/>
  <c r="J6" i="15"/>
  <c r="J10" i="7"/>
  <c r="J7" i="15"/>
  <c r="J8" i="15"/>
  <c r="J9" i="15"/>
  <c r="J10" i="15"/>
  <c r="J7" i="6"/>
  <c r="J5" i="6"/>
  <c r="J6" i="6"/>
  <c r="J8" i="6"/>
  <c r="J9" i="6"/>
  <c r="J11" i="15"/>
  <c r="J10" i="8"/>
  <c r="J12" i="15"/>
  <c r="J5" i="9"/>
  <c r="J8" i="9"/>
  <c r="J11" i="9"/>
  <c r="J6" i="9"/>
  <c r="J7" i="9"/>
  <c r="J9" i="9"/>
  <c r="J10" i="9"/>
  <c r="J12" i="9"/>
  <c r="J13" i="9"/>
  <c r="J13" i="15"/>
  <c r="J16" i="5"/>
  <c r="J35" i="5"/>
  <c r="J55" i="5"/>
  <c r="J36" i="5"/>
  <c r="J56" i="5"/>
  <c r="J37" i="5"/>
  <c r="J57" i="5"/>
  <c r="J19" i="5"/>
  <c r="J38" i="5"/>
  <c r="J58" i="5"/>
  <c r="J39" i="5"/>
  <c r="J59" i="5"/>
  <c r="J60" i="5"/>
  <c r="J41" i="5"/>
  <c r="J61" i="5"/>
  <c r="J42" i="5"/>
  <c r="J62" i="5"/>
  <c r="J28" i="5"/>
  <c r="J9" i="5"/>
  <c r="J48" i="5"/>
  <c r="J29" i="5"/>
  <c r="J49" i="5"/>
  <c r="J31" i="5"/>
  <c r="J12" i="5"/>
  <c r="J51" i="5"/>
  <c r="J32" i="5"/>
  <c r="J13" i="5"/>
  <c r="J52" i="5"/>
  <c r="J33" i="5"/>
  <c r="J14" i="5"/>
  <c r="J53" i="5"/>
  <c r="J44" i="5"/>
  <c r="J25" i="5"/>
  <c r="J64" i="5"/>
  <c r="J66" i="5"/>
  <c r="J14" i="15"/>
  <c r="J15" i="15"/>
  <c r="J16" i="15"/>
  <c r="J17" i="15"/>
  <c r="J18" i="15"/>
  <c r="J20" i="15"/>
  <c r="K5" i="7"/>
  <c r="K5" i="15"/>
  <c r="K9" i="7"/>
  <c r="K6" i="15"/>
  <c r="K10" i="7"/>
  <c r="K7" i="15"/>
  <c r="K8" i="15"/>
  <c r="K9" i="15"/>
  <c r="K10" i="15"/>
  <c r="K7" i="6"/>
  <c r="K5" i="6"/>
  <c r="K6" i="6"/>
  <c r="K8" i="6"/>
  <c r="K9" i="6"/>
  <c r="K11" i="15"/>
  <c r="K10" i="8"/>
  <c r="K12" i="15"/>
  <c r="K5" i="9"/>
  <c r="K8" i="9"/>
  <c r="K11" i="9"/>
  <c r="K6" i="9"/>
  <c r="K7" i="9"/>
  <c r="K9" i="9"/>
  <c r="K10" i="9"/>
  <c r="K12" i="9"/>
  <c r="K13" i="9"/>
  <c r="K13" i="15"/>
  <c r="K16" i="5"/>
  <c r="K35" i="5"/>
  <c r="K55" i="5"/>
  <c r="K36" i="5"/>
  <c r="K56" i="5"/>
  <c r="K37" i="5"/>
  <c r="K57" i="5"/>
  <c r="K19" i="5"/>
  <c r="K38" i="5"/>
  <c r="K58" i="5"/>
  <c r="K39" i="5"/>
  <c r="K59" i="5"/>
  <c r="K60" i="5"/>
  <c r="K41" i="5"/>
  <c r="K61" i="5"/>
  <c r="K42" i="5"/>
  <c r="K62" i="5"/>
  <c r="K28" i="5"/>
  <c r="K9" i="5"/>
  <c r="K48" i="5"/>
  <c r="K29" i="5"/>
  <c r="K49" i="5"/>
  <c r="K31" i="5"/>
  <c r="K12" i="5"/>
  <c r="K51" i="5"/>
  <c r="K32" i="5"/>
  <c r="K13" i="5"/>
  <c r="K52" i="5"/>
  <c r="K33" i="5"/>
  <c r="K14" i="5"/>
  <c r="K53" i="5"/>
  <c r="K44" i="5"/>
  <c r="K25" i="5"/>
  <c r="K64" i="5"/>
  <c r="K66" i="5"/>
  <c r="K14" i="15"/>
  <c r="K15" i="15"/>
  <c r="K16" i="15"/>
  <c r="K17" i="15"/>
  <c r="K18" i="15"/>
  <c r="K20" i="15"/>
  <c r="L5" i="7"/>
  <c r="L5" i="15"/>
  <c r="L9" i="7"/>
  <c r="L6" i="15"/>
  <c r="L10" i="7"/>
  <c r="L7" i="15"/>
  <c r="L8" i="15"/>
  <c r="L9" i="15"/>
  <c r="L10" i="15"/>
  <c r="L7" i="6"/>
  <c r="L5" i="6"/>
  <c r="L6" i="6"/>
  <c r="L8" i="6"/>
  <c r="L9" i="6"/>
  <c r="L11" i="15"/>
  <c r="L10" i="8"/>
  <c r="L12" i="15"/>
  <c r="L5" i="9"/>
  <c r="L8" i="9"/>
  <c r="L11" i="9"/>
  <c r="L6" i="9"/>
  <c r="L7" i="9"/>
  <c r="L9" i="9"/>
  <c r="L10" i="9"/>
  <c r="L12" i="9"/>
  <c r="L13" i="9"/>
  <c r="L13" i="15"/>
  <c r="L16" i="5"/>
  <c r="L35" i="5"/>
  <c r="L55" i="5"/>
  <c r="L36" i="5"/>
  <c r="L56" i="5"/>
  <c r="L37" i="5"/>
  <c r="L57" i="5"/>
  <c r="L19" i="5"/>
  <c r="L38" i="5"/>
  <c r="L58" i="5"/>
  <c r="L39" i="5"/>
  <c r="L59" i="5"/>
  <c r="L60" i="5"/>
  <c r="L41" i="5"/>
  <c r="L61" i="5"/>
  <c r="L42" i="5"/>
  <c r="L62" i="5"/>
  <c r="L28" i="5"/>
  <c r="L9" i="5"/>
  <c r="L48" i="5"/>
  <c r="L29" i="5"/>
  <c r="L49" i="5"/>
  <c r="L31" i="5"/>
  <c r="L12" i="5"/>
  <c r="L51" i="5"/>
  <c r="L32" i="5"/>
  <c r="L13" i="5"/>
  <c r="L52" i="5"/>
  <c r="L33" i="5"/>
  <c r="L14" i="5"/>
  <c r="L53" i="5"/>
  <c r="L44" i="5"/>
  <c r="L25" i="5"/>
  <c r="L64" i="5"/>
  <c r="L66" i="5"/>
  <c r="L14" i="15"/>
  <c r="L15" i="15"/>
  <c r="L16" i="15"/>
  <c r="L17" i="15"/>
  <c r="L18" i="15"/>
  <c r="L20" i="15"/>
  <c r="M5" i="7"/>
  <c r="M5" i="15"/>
  <c r="M9" i="7"/>
  <c r="M6" i="15"/>
  <c r="M10" i="7"/>
  <c r="M7" i="15"/>
  <c r="M8" i="15"/>
  <c r="M9" i="15"/>
  <c r="M10" i="15"/>
  <c r="M7" i="6"/>
  <c r="M5" i="6"/>
  <c r="M6" i="6"/>
  <c r="M8" i="6"/>
  <c r="M9" i="6"/>
  <c r="M11" i="15"/>
  <c r="M10" i="8"/>
  <c r="M12" i="15"/>
  <c r="M5" i="9"/>
  <c r="M8" i="9"/>
  <c r="M11" i="9"/>
  <c r="M6" i="9"/>
  <c r="M7" i="9"/>
  <c r="M9" i="9"/>
  <c r="M10" i="9"/>
  <c r="M12" i="9"/>
  <c r="M13" i="9"/>
  <c r="M13" i="15"/>
  <c r="M35" i="5"/>
  <c r="M55" i="5"/>
  <c r="M36" i="5"/>
  <c r="M56" i="5"/>
  <c r="M37" i="5"/>
  <c r="M57" i="5"/>
  <c r="M38" i="5"/>
  <c r="M58" i="5"/>
  <c r="M39" i="5"/>
  <c r="M59" i="5"/>
  <c r="M60" i="5"/>
  <c r="M41" i="5"/>
  <c r="M61" i="5"/>
  <c r="M42" i="5"/>
  <c r="M62" i="5"/>
  <c r="M28" i="5"/>
  <c r="M9" i="5"/>
  <c r="M48" i="5"/>
  <c r="M29" i="5"/>
  <c r="M49" i="5"/>
  <c r="M31" i="5"/>
  <c r="M12" i="5"/>
  <c r="M51" i="5"/>
  <c r="M32" i="5"/>
  <c r="M13" i="5"/>
  <c r="M52" i="5"/>
  <c r="M33" i="5"/>
  <c r="M14" i="5"/>
  <c r="M53" i="5"/>
  <c r="M44" i="5"/>
  <c r="M25" i="5"/>
  <c r="M64" i="5"/>
  <c r="M66" i="5"/>
  <c r="M14" i="15"/>
  <c r="M15" i="15"/>
  <c r="M16" i="15"/>
  <c r="M17" i="15"/>
  <c r="M18" i="15"/>
  <c r="M20" i="15"/>
  <c r="C38" i="1"/>
  <c r="N5" i="7"/>
  <c r="N5" i="15"/>
  <c r="C33" i="1"/>
  <c r="C28" i="1"/>
  <c r="C40" i="1"/>
  <c r="N9" i="7"/>
  <c r="N6" i="15"/>
  <c r="C29" i="1"/>
  <c r="C41" i="1"/>
  <c r="N10" i="7"/>
  <c r="N7" i="15"/>
  <c r="N8" i="15"/>
  <c r="N9" i="15"/>
  <c r="N10" i="15"/>
  <c r="N5" i="6"/>
  <c r="N7" i="6"/>
  <c r="N6" i="6"/>
  <c r="N8" i="6"/>
  <c r="N9" i="6"/>
  <c r="N11" i="15"/>
  <c r="N10" i="8"/>
  <c r="N12" i="15"/>
  <c r="N5" i="9"/>
  <c r="N8" i="9"/>
  <c r="N9" i="9"/>
  <c r="N11" i="9"/>
  <c r="N6" i="9"/>
  <c r="N7" i="9"/>
  <c r="N10" i="9"/>
  <c r="N12" i="9"/>
  <c r="N13" i="9"/>
  <c r="N13" i="15"/>
  <c r="N16" i="5"/>
  <c r="N35" i="5"/>
  <c r="N55" i="5"/>
  <c r="N17" i="5"/>
  <c r="N36" i="5"/>
  <c r="N56" i="5"/>
  <c r="N18" i="5"/>
  <c r="N37" i="5"/>
  <c r="N57" i="5"/>
  <c r="N19" i="5"/>
  <c r="N38" i="5"/>
  <c r="N58" i="5"/>
  <c r="N20" i="5"/>
  <c r="N39" i="5"/>
  <c r="N59" i="5"/>
  <c r="N21" i="5"/>
  <c r="N60" i="5"/>
  <c r="N22" i="5"/>
  <c r="N41" i="5"/>
  <c r="N61" i="5"/>
  <c r="N23" i="5"/>
  <c r="N42" i="5"/>
  <c r="N62" i="5"/>
  <c r="N28" i="5"/>
  <c r="N9" i="5"/>
  <c r="N48" i="5"/>
  <c r="N29" i="5"/>
  <c r="N49" i="5"/>
  <c r="N31" i="5"/>
  <c r="N12" i="5"/>
  <c r="N51" i="5"/>
  <c r="N32" i="5"/>
  <c r="N13" i="5"/>
  <c r="N52" i="5"/>
  <c r="N33" i="5"/>
  <c r="N14" i="5"/>
  <c r="N53" i="5"/>
  <c r="N44" i="5"/>
  <c r="N25" i="5"/>
  <c r="N64" i="5"/>
  <c r="N66" i="5"/>
  <c r="N14" i="15"/>
  <c r="N15" i="15"/>
  <c r="N16" i="15"/>
  <c r="N17" i="15"/>
  <c r="N18" i="15"/>
  <c r="N20" i="15"/>
  <c r="O5" i="7"/>
  <c r="O5" i="15"/>
  <c r="O9" i="7"/>
  <c r="O6" i="15"/>
  <c r="O10" i="7"/>
  <c r="O7" i="15"/>
  <c r="O8" i="15"/>
  <c r="O9" i="15"/>
  <c r="O10" i="15"/>
  <c r="O5" i="6"/>
  <c r="O7" i="6"/>
  <c r="O6" i="6"/>
  <c r="O8" i="6"/>
  <c r="O9" i="6"/>
  <c r="O11" i="15"/>
  <c r="O10" i="8"/>
  <c r="O12" i="15"/>
  <c r="O5" i="9"/>
  <c r="O8" i="9"/>
  <c r="O9" i="9"/>
  <c r="O11" i="9"/>
  <c r="O6" i="9"/>
  <c r="O7" i="9"/>
  <c r="O10" i="9"/>
  <c r="O12" i="9"/>
  <c r="O13" i="9"/>
  <c r="O13" i="15"/>
  <c r="O16" i="5"/>
  <c r="O35" i="5"/>
  <c r="O55" i="5"/>
  <c r="O17" i="5"/>
  <c r="O36" i="5"/>
  <c r="O56" i="5"/>
  <c r="O18" i="5"/>
  <c r="O37" i="5"/>
  <c r="O57" i="5"/>
  <c r="O19" i="5"/>
  <c r="O38" i="5"/>
  <c r="O58" i="5"/>
  <c r="O20" i="5"/>
  <c r="O39" i="5"/>
  <c r="O59" i="5"/>
  <c r="O21" i="5"/>
  <c r="O60" i="5"/>
  <c r="O22" i="5"/>
  <c r="O41" i="5"/>
  <c r="O61" i="5"/>
  <c r="O23" i="5"/>
  <c r="O42" i="5"/>
  <c r="O62" i="5"/>
  <c r="O28" i="5"/>
  <c r="O9" i="5"/>
  <c r="O48" i="5"/>
  <c r="O29" i="5"/>
  <c r="O49" i="5"/>
  <c r="O31" i="5"/>
  <c r="O12" i="5"/>
  <c r="O51" i="5"/>
  <c r="O32" i="5"/>
  <c r="O13" i="5"/>
  <c r="O52" i="5"/>
  <c r="O33" i="5"/>
  <c r="O14" i="5"/>
  <c r="O53" i="5"/>
  <c r="O44" i="5"/>
  <c r="O25" i="5"/>
  <c r="O64" i="5"/>
  <c r="O66" i="5"/>
  <c r="O14" i="15"/>
  <c r="O15" i="15"/>
  <c r="O16" i="15"/>
  <c r="O17" i="15"/>
  <c r="O18" i="15"/>
  <c r="O20" i="15"/>
  <c r="P5" i="7"/>
  <c r="P5" i="15"/>
  <c r="P9" i="7"/>
  <c r="P6" i="15"/>
  <c r="P10" i="7"/>
  <c r="P7" i="15"/>
  <c r="P8" i="15"/>
  <c r="P9" i="15"/>
  <c r="P10" i="15"/>
  <c r="P5" i="6"/>
  <c r="P7" i="6"/>
  <c r="P6" i="6"/>
  <c r="P8" i="6"/>
  <c r="P9" i="6"/>
  <c r="P11" i="15"/>
  <c r="P10" i="8"/>
  <c r="P12" i="15"/>
  <c r="P5" i="9"/>
  <c r="P8" i="9"/>
  <c r="P9" i="9"/>
  <c r="P11" i="9"/>
  <c r="P6" i="9"/>
  <c r="P7" i="9"/>
  <c r="P10" i="9"/>
  <c r="P12" i="9"/>
  <c r="P13" i="9"/>
  <c r="P13" i="15"/>
  <c r="P16" i="5"/>
  <c r="P35" i="5"/>
  <c r="P55" i="5"/>
  <c r="P17" i="5"/>
  <c r="P36" i="5"/>
  <c r="P56" i="5"/>
  <c r="P18" i="5"/>
  <c r="P37" i="5"/>
  <c r="P57" i="5"/>
  <c r="P19" i="5"/>
  <c r="P38" i="5"/>
  <c r="P58" i="5"/>
  <c r="P20" i="5"/>
  <c r="P39" i="5"/>
  <c r="P59" i="5"/>
  <c r="P21" i="5"/>
  <c r="P60" i="5"/>
  <c r="P22" i="5"/>
  <c r="P41" i="5"/>
  <c r="P61" i="5"/>
  <c r="P23" i="5"/>
  <c r="P42" i="5"/>
  <c r="P62" i="5"/>
  <c r="P28" i="5"/>
  <c r="P9" i="5"/>
  <c r="P48" i="5"/>
  <c r="P29" i="5"/>
  <c r="P49" i="5"/>
  <c r="P31" i="5"/>
  <c r="P12" i="5"/>
  <c r="P51" i="5"/>
  <c r="P32" i="5"/>
  <c r="P13" i="5"/>
  <c r="P52" i="5"/>
  <c r="P33" i="5"/>
  <c r="P14" i="5"/>
  <c r="P53" i="5"/>
  <c r="P44" i="5"/>
  <c r="P25" i="5"/>
  <c r="P64" i="5"/>
  <c r="P66" i="5"/>
  <c r="P14" i="15"/>
  <c r="P15" i="15"/>
  <c r="P16" i="15"/>
  <c r="P17" i="15"/>
  <c r="P18" i="15"/>
  <c r="P20" i="15"/>
  <c r="Q5" i="7"/>
  <c r="Q5" i="15"/>
  <c r="Q9" i="7"/>
  <c r="Q6" i="15"/>
  <c r="Q10" i="7"/>
  <c r="Q7" i="15"/>
  <c r="Q8" i="15"/>
  <c r="Q9" i="15"/>
  <c r="Q10" i="15"/>
  <c r="Q5" i="6"/>
  <c r="Q7" i="6"/>
  <c r="Q6" i="6"/>
  <c r="Q8" i="6"/>
  <c r="Q9" i="6"/>
  <c r="Q11" i="15"/>
  <c r="Q10" i="8"/>
  <c r="Q12" i="15"/>
  <c r="Q5" i="9"/>
  <c r="Q8" i="9"/>
  <c r="Q9" i="9"/>
  <c r="Q11" i="9"/>
  <c r="Q6" i="9"/>
  <c r="Q7" i="9"/>
  <c r="Q10" i="9"/>
  <c r="Q12" i="9"/>
  <c r="Q13" i="9"/>
  <c r="Q13" i="15"/>
  <c r="Q16" i="5"/>
  <c r="Q35" i="5"/>
  <c r="Q55" i="5"/>
  <c r="Q17" i="5"/>
  <c r="Q36" i="5"/>
  <c r="Q56" i="5"/>
  <c r="Q18" i="5"/>
  <c r="Q37" i="5"/>
  <c r="Q57" i="5"/>
  <c r="Q19" i="5"/>
  <c r="Q38" i="5"/>
  <c r="Q58" i="5"/>
  <c r="Q20" i="5"/>
  <c r="Q39" i="5"/>
  <c r="Q59" i="5"/>
  <c r="Q21" i="5"/>
  <c r="Q60" i="5"/>
  <c r="Q22" i="5"/>
  <c r="Q41" i="5"/>
  <c r="Q61" i="5"/>
  <c r="Q23" i="5"/>
  <c r="Q42" i="5"/>
  <c r="Q62" i="5"/>
  <c r="Q28" i="5"/>
  <c r="Q9" i="5"/>
  <c r="Q48" i="5"/>
  <c r="Q29" i="5"/>
  <c r="Q49" i="5"/>
  <c r="Q31" i="5"/>
  <c r="Q12" i="5"/>
  <c r="Q51" i="5"/>
  <c r="Q32" i="5"/>
  <c r="Q13" i="5"/>
  <c r="Q52" i="5"/>
  <c r="Q33" i="5"/>
  <c r="Q14" i="5"/>
  <c r="Q53" i="5"/>
  <c r="Q44" i="5"/>
  <c r="Q25" i="5"/>
  <c r="Q64" i="5"/>
  <c r="Q66" i="5"/>
  <c r="Q14" i="15"/>
  <c r="Q15" i="15"/>
  <c r="Q16" i="15"/>
  <c r="Q17" i="15"/>
  <c r="Q18" i="15"/>
  <c r="Q20" i="15"/>
  <c r="R5" i="7"/>
  <c r="R5" i="15"/>
  <c r="R9" i="7"/>
  <c r="R6" i="15"/>
  <c r="R10" i="7"/>
  <c r="R7" i="15"/>
  <c r="R8" i="15"/>
  <c r="R9" i="15"/>
  <c r="R10" i="15"/>
  <c r="R5" i="6"/>
  <c r="R7" i="6"/>
  <c r="R6" i="6"/>
  <c r="R8" i="6"/>
  <c r="R9" i="6"/>
  <c r="R11" i="15"/>
  <c r="R10" i="8"/>
  <c r="R12" i="15"/>
  <c r="R5" i="9"/>
  <c r="R8" i="9"/>
  <c r="R9" i="9"/>
  <c r="R11" i="9"/>
  <c r="R6" i="9"/>
  <c r="R7" i="9"/>
  <c r="R10" i="9"/>
  <c r="R12" i="9"/>
  <c r="R13" i="9"/>
  <c r="R13" i="15"/>
  <c r="R16" i="5"/>
  <c r="R35" i="5"/>
  <c r="R55" i="5"/>
  <c r="R17" i="5"/>
  <c r="R36" i="5"/>
  <c r="R56" i="5"/>
  <c r="R18" i="5"/>
  <c r="R37" i="5"/>
  <c r="R57" i="5"/>
  <c r="R19" i="5"/>
  <c r="R38" i="5"/>
  <c r="R58" i="5"/>
  <c r="R20" i="5"/>
  <c r="R39" i="5"/>
  <c r="R59" i="5"/>
  <c r="R21" i="5"/>
  <c r="R60" i="5"/>
  <c r="R22" i="5"/>
  <c r="R41" i="5"/>
  <c r="R61" i="5"/>
  <c r="R23" i="5"/>
  <c r="R42" i="5"/>
  <c r="R62" i="5"/>
  <c r="R28" i="5"/>
  <c r="R9" i="5"/>
  <c r="R48" i="5"/>
  <c r="R29" i="5"/>
  <c r="R49" i="5"/>
  <c r="R31" i="5"/>
  <c r="R12" i="5"/>
  <c r="R51" i="5"/>
  <c r="R32" i="5"/>
  <c r="R13" i="5"/>
  <c r="R52" i="5"/>
  <c r="R33" i="5"/>
  <c r="R14" i="5"/>
  <c r="R53" i="5"/>
  <c r="R44" i="5"/>
  <c r="R25" i="5"/>
  <c r="R64" i="5"/>
  <c r="R66" i="5"/>
  <c r="R14" i="15"/>
  <c r="R15" i="15"/>
  <c r="R16" i="15"/>
  <c r="R17" i="15"/>
  <c r="R18" i="15"/>
  <c r="R20" i="15"/>
  <c r="S5" i="7"/>
  <c r="S5" i="15"/>
  <c r="S9" i="7"/>
  <c r="S6" i="15"/>
  <c r="S10" i="7"/>
  <c r="S7" i="15"/>
  <c r="S8" i="15"/>
  <c r="S9" i="15"/>
  <c r="S10" i="15"/>
  <c r="S5" i="6"/>
  <c r="S7" i="6"/>
  <c r="S6" i="6"/>
  <c r="S8" i="6"/>
  <c r="S9" i="6"/>
  <c r="S11" i="15"/>
  <c r="S10" i="8"/>
  <c r="S12" i="15"/>
  <c r="S5" i="9"/>
  <c r="S8" i="9"/>
  <c r="S9" i="9"/>
  <c r="S11" i="9"/>
  <c r="S6" i="9"/>
  <c r="S7" i="9"/>
  <c r="S10" i="9"/>
  <c r="S12" i="9"/>
  <c r="S13" i="9"/>
  <c r="S13" i="15"/>
  <c r="S16" i="5"/>
  <c r="S35" i="5"/>
  <c r="S55" i="5"/>
  <c r="S17" i="5"/>
  <c r="S36" i="5"/>
  <c r="S56" i="5"/>
  <c r="S18" i="5"/>
  <c r="S37" i="5"/>
  <c r="S57" i="5"/>
  <c r="S19" i="5"/>
  <c r="S38" i="5"/>
  <c r="S58" i="5"/>
  <c r="S20" i="5"/>
  <c r="S39" i="5"/>
  <c r="S59" i="5"/>
  <c r="S21" i="5"/>
  <c r="S60" i="5"/>
  <c r="S22" i="5"/>
  <c r="S41" i="5"/>
  <c r="S61" i="5"/>
  <c r="S23" i="5"/>
  <c r="S42" i="5"/>
  <c r="S62" i="5"/>
  <c r="S28" i="5"/>
  <c r="S9" i="5"/>
  <c r="S48" i="5"/>
  <c r="S29" i="5"/>
  <c r="S49" i="5"/>
  <c r="S31" i="5"/>
  <c r="S12" i="5"/>
  <c r="S51" i="5"/>
  <c r="S32" i="5"/>
  <c r="S13" i="5"/>
  <c r="S52" i="5"/>
  <c r="S33" i="5"/>
  <c r="S14" i="5"/>
  <c r="S53" i="5"/>
  <c r="S44" i="5"/>
  <c r="S25" i="5"/>
  <c r="S64" i="5"/>
  <c r="S66" i="5"/>
  <c r="S14" i="15"/>
  <c r="S15" i="15"/>
  <c r="S16" i="15"/>
  <c r="S17" i="15"/>
  <c r="S18" i="15"/>
  <c r="S20" i="15"/>
  <c r="T5" i="7"/>
  <c r="T5" i="15"/>
  <c r="T9" i="7"/>
  <c r="T6" i="15"/>
  <c r="T10" i="7"/>
  <c r="T7" i="15"/>
  <c r="T8" i="15"/>
  <c r="T9" i="15"/>
  <c r="T10" i="15"/>
  <c r="T5" i="6"/>
  <c r="T7" i="6"/>
  <c r="T6" i="6"/>
  <c r="T8" i="6"/>
  <c r="T9" i="6"/>
  <c r="T11" i="15"/>
  <c r="T10" i="8"/>
  <c r="T12" i="15"/>
  <c r="T5" i="9"/>
  <c r="T8" i="9"/>
  <c r="T9" i="9"/>
  <c r="T11" i="9"/>
  <c r="T6" i="9"/>
  <c r="T7" i="9"/>
  <c r="T10" i="9"/>
  <c r="T12" i="9"/>
  <c r="T13" i="9"/>
  <c r="T13" i="15"/>
  <c r="T16" i="5"/>
  <c r="T35" i="5"/>
  <c r="T55" i="5"/>
  <c r="T17" i="5"/>
  <c r="T36" i="5"/>
  <c r="T56" i="5"/>
  <c r="T18" i="5"/>
  <c r="T37" i="5"/>
  <c r="T57" i="5"/>
  <c r="T19" i="5"/>
  <c r="T38" i="5"/>
  <c r="T58" i="5"/>
  <c r="T20" i="5"/>
  <c r="T39" i="5"/>
  <c r="T59" i="5"/>
  <c r="T21" i="5"/>
  <c r="T60" i="5"/>
  <c r="T22" i="5"/>
  <c r="T41" i="5"/>
  <c r="T61" i="5"/>
  <c r="T23" i="5"/>
  <c r="T42" i="5"/>
  <c r="T62" i="5"/>
  <c r="T28" i="5"/>
  <c r="T9" i="5"/>
  <c r="T48" i="5"/>
  <c r="T29" i="5"/>
  <c r="T49" i="5"/>
  <c r="T31" i="5"/>
  <c r="T12" i="5"/>
  <c r="T51" i="5"/>
  <c r="T32" i="5"/>
  <c r="T13" i="5"/>
  <c r="T52" i="5"/>
  <c r="T33" i="5"/>
  <c r="T14" i="5"/>
  <c r="T53" i="5"/>
  <c r="T44" i="5"/>
  <c r="T25" i="5"/>
  <c r="T64" i="5"/>
  <c r="T66" i="5"/>
  <c r="T14" i="15"/>
  <c r="T15" i="15"/>
  <c r="T16" i="15"/>
  <c r="T17" i="15"/>
  <c r="T18" i="15"/>
  <c r="T20" i="15"/>
  <c r="U5" i="7"/>
  <c r="U5" i="15"/>
  <c r="U9" i="7"/>
  <c r="U6" i="15"/>
  <c r="U10" i="7"/>
  <c r="U7" i="15"/>
  <c r="U8" i="15"/>
  <c r="U9" i="15"/>
  <c r="U10" i="15"/>
  <c r="U5" i="6"/>
  <c r="U7" i="6"/>
  <c r="U6" i="6"/>
  <c r="U8" i="6"/>
  <c r="U9" i="6"/>
  <c r="U11" i="15"/>
  <c r="U10" i="8"/>
  <c r="U12" i="15"/>
  <c r="U5" i="9"/>
  <c r="U8" i="9"/>
  <c r="U9" i="9"/>
  <c r="U11" i="9"/>
  <c r="U6" i="9"/>
  <c r="U7" i="9"/>
  <c r="U10" i="9"/>
  <c r="U12" i="9"/>
  <c r="U13" i="9"/>
  <c r="U13" i="15"/>
  <c r="U16" i="5"/>
  <c r="U35" i="5"/>
  <c r="U55" i="5"/>
  <c r="U17" i="5"/>
  <c r="U36" i="5"/>
  <c r="U56" i="5"/>
  <c r="U18" i="5"/>
  <c r="U37" i="5"/>
  <c r="U57" i="5"/>
  <c r="U19" i="5"/>
  <c r="U38" i="5"/>
  <c r="U58" i="5"/>
  <c r="U20" i="5"/>
  <c r="U39" i="5"/>
  <c r="U59" i="5"/>
  <c r="U21" i="5"/>
  <c r="U60" i="5"/>
  <c r="U22" i="5"/>
  <c r="U41" i="5"/>
  <c r="U61" i="5"/>
  <c r="U23" i="5"/>
  <c r="U42" i="5"/>
  <c r="U62" i="5"/>
  <c r="U28" i="5"/>
  <c r="U9" i="5"/>
  <c r="U48" i="5"/>
  <c r="U29" i="5"/>
  <c r="U49" i="5"/>
  <c r="U31" i="5"/>
  <c r="U12" i="5"/>
  <c r="U51" i="5"/>
  <c r="U32" i="5"/>
  <c r="U13" i="5"/>
  <c r="U52" i="5"/>
  <c r="U33" i="5"/>
  <c r="U14" i="5"/>
  <c r="U53" i="5"/>
  <c r="U44" i="5"/>
  <c r="U25" i="5"/>
  <c r="U64" i="5"/>
  <c r="U66" i="5"/>
  <c r="U14" i="15"/>
  <c r="U15" i="15"/>
  <c r="U16" i="15"/>
  <c r="U17" i="15"/>
  <c r="U18" i="15"/>
  <c r="U20" i="15"/>
  <c r="V5" i="7"/>
  <c r="V5" i="15"/>
  <c r="V9" i="7"/>
  <c r="V6" i="15"/>
  <c r="V10" i="7"/>
  <c r="V7" i="15"/>
  <c r="V8" i="15"/>
  <c r="V9" i="15"/>
  <c r="V10" i="15"/>
  <c r="V5" i="6"/>
  <c r="V7" i="6"/>
  <c r="V6" i="6"/>
  <c r="V8" i="6"/>
  <c r="V9" i="6"/>
  <c r="V11" i="15"/>
  <c r="V10" i="8"/>
  <c r="V12" i="15"/>
  <c r="V5" i="9"/>
  <c r="V8" i="9"/>
  <c r="V9" i="9"/>
  <c r="V11" i="9"/>
  <c r="V6" i="9"/>
  <c r="V7" i="9"/>
  <c r="V10" i="9"/>
  <c r="V12" i="9"/>
  <c r="V13" i="9"/>
  <c r="V13" i="15"/>
  <c r="V16" i="5"/>
  <c r="V35" i="5"/>
  <c r="V55" i="5"/>
  <c r="V17" i="5"/>
  <c r="V36" i="5"/>
  <c r="V56" i="5"/>
  <c r="V18" i="5"/>
  <c r="V37" i="5"/>
  <c r="V57" i="5"/>
  <c r="V19" i="5"/>
  <c r="V38" i="5"/>
  <c r="V58" i="5"/>
  <c r="V20" i="5"/>
  <c r="V39" i="5"/>
  <c r="V59" i="5"/>
  <c r="V21" i="5"/>
  <c r="V60" i="5"/>
  <c r="V22" i="5"/>
  <c r="V41" i="5"/>
  <c r="V61" i="5"/>
  <c r="V23" i="5"/>
  <c r="V42" i="5"/>
  <c r="V62" i="5"/>
  <c r="V28" i="5"/>
  <c r="V9" i="5"/>
  <c r="V48" i="5"/>
  <c r="V29" i="5"/>
  <c r="V49" i="5"/>
  <c r="V31" i="5"/>
  <c r="V12" i="5"/>
  <c r="V51" i="5"/>
  <c r="V32" i="5"/>
  <c r="V13" i="5"/>
  <c r="V52" i="5"/>
  <c r="V33" i="5"/>
  <c r="V14" i="5"/>
  <c r="V53" i="5"/>
  <c r="V44" i="5"/>
  <c r="V25" i="5"/>
  <c r="V64" i="5"/>
  <c r="V66" i="5"/>
  <c r="V14" i="15"/>
  <c r="V15" i="15"/>
  <c r="V16" i="15"/>
  <c r="V17" i="15"/>
  <c r="V18" i="15"/>
  <c r="V20" i="15"/>
  <c r="W5" i="7"/>
  <c r="W5" i="15"/>
  <c r="W9" i="7"/>
  <c r="W6" i="15"/>
  <c r="W10" i="7"/>
  <c r="W7" i="15"/>
  <c r="W8" i="15"/>
  <c r="W9" i="15"/>
  <c r="W10" i="15"/>
  <c r="W5" i="6"/>
  <c r="W7" i="6"/>
  <c r="W6" i="6"/>
  <c r="W8" i="6"/>
  <c r="W9" i="6"/>
  <c r="W11" i="15"/>
  <c r="W10" i="8"/>
  <c r="W12" i="15"/>
  <c r="W5" i="9"/>
  <c r="W8" i="9"/>
  <c r="W9" i="9"/>
  <c r="W11" i="9"/>
  <c r="W6" i="9"/>
  <c r="W7" i="9"/>
  <c r="W10" i="9"/>
  <c r="W12" i="9"/>
  <c r="W13" i="9"/>
  <c r="W13" i="15"/>
  <c r="W16" i="5"/>
  <c r="W35" i="5"/>
  <c r="W55" i="5"/>
  <c r="W17" i="5"/>
  <c r="W36" i="5"/>
  <c r="W56" i="5"/>
  <c r="W18" i="5"/>
  <c r="W37" i="5"/>
  <c r="W57" i="5"/>
  <c r="W19" i="5"/>
  <c r="W38" i="5"/>
  <c r="W58" i="5"/>
  <c r="W20" i="5"/>
  <c r="W39" i="5"/>
  <c r="W59" i="5"/>
  <c r="W21" i="5"/>
  <c r="W60" i="5"/>
  <c r="W22" i="5"/>
  <c r="W41" i="5"/>
  <c r="W61" i="5"/>
  <c r="W23" i="5"/>
  <c r="W42" i="5"/>
  <c r="W62" i="5"/>
  <c r="W28" i="5"/>
  <c r="W9" i="5"/>
  <c r="W48" i="5"/>
  <c r="W29" i="5"/>
  <c r="W49" i="5"/>
  <c r="W31" i="5"/>
  <c r="W12" i="5"/>
  <c r="W51" i="5"/>
  <c r="W32" i="5"/>
  <c r="W13" i="5"/>
  <c r="W52" i="5"/>
  <c r="W33" i="5"/>
  <c r="W14" i="5"/>
  <c r="W53" i="5"/>
  <c r="W44" i="5"/>
  <c r="W25" i="5"/>
  <c r="W64" i="5"/>
  <c r="W66" i="5"/>
  <c r="W14" i="15"/>
  <c r="W15" i="15"/>
  <c r="W16" i="15"/>
  <c r="W17" i="15"/>
  <c r="W18" i="15"/>
  <c r="W20" i="15"/>
  <c r="X5" i="7"/>
  <c r="X5" i="15"/>
  <c r="X9" i="7"/>
  <c r="X6" i="15"/>
  <c r="X10" i="7"/>
  <c r="X7" i="15"/>
  <c r="X8" i="15"/>
  <c r="X9" i="15"/>
  <c r="X10" i="15"/>
  <c r="X5" i="6"/>
  <c r="X7" i="6"/>
  <c r="X6" i="6"/>
  <c r="X8" i="6"/>
  <c r="X9" i="6"/>
  <c r="X11" i="15"/>
  <c r="X10" i="8"/>
  <c r="X12" i="15"/>
  <c r="X5" i="9"/>
  <c r="X8" i="9"/>
  <c r="X9" i="9"/>
  <c r="X11" i="9"/>
  <c r="X6" i="9"/>
  <c r="X7" i="9"/>
  <c r="X10" i="9"/>
  <c r="X12" i="9"/>
  <c r="X13" i="9"/>
  <c r="X13" i="15"/>
  <c r="X16" i="5"/>
  <c r="X35" i="5"/>
  <c r="X55" i="5"/>
  <c r="X17" i="5"/>
  <c r="X36" i="5"/>
  <c r="X56" i="5"/>
  <c r="X18" i="5"/>
  <c r="X37" i="5"/>
  <c r="X57" i="5"/>
  <c r="X19" i="5"/>
  <c r="X38" i="5"/>
  <c r="X58" i="5"/>
  <c r="X20" i="5"/>
  <c r="X39" i="5"/>
  <c r="X59" i="5"/>
  <c r="X21" i="5"/>
  <c r="X60" i="5"/>
  <c r="X22" i="5"/>
  <c r="X41" i="5"/>
  <c r="X61" i="5"/>
  <c r="X23" i="5"/>
  <c r="X42" i="5"/>
  <c r="X62" i="5"/>
  <c r="X28" i="5"/>
  <c r="X9" i="5"/>
  <c r="X48" i="5"/>
  <c r="X29" i="5"/>
  <c r="X49" i="5"/>
  <c r="X31" i="5"/>
  <c r="X12" i="5"/>
  <c r="X51" i="5"/>
  <c r="X32" i="5"/>
  <c r="X13" i="5"/>
  <c r="X52" i="5"/>
  <c r="X33" i="5"/>
  <c r="X14" i="5"/>
  <c r="X53" i="5"/>
  <c r="X44" i="5"/>
  <c r="X25" i="5"/>
  <c r="X64" i="5"/>
  <c r="X66" i="5"/>
  <c r="X14" i="15"/>
  <c r="X15" i="15"/>
  <c r="X16" i="15"/>
  <c r="X17" i="15"/>
  <c r="X18" i="15"/>
  <c r="X20" i="15"/>
  <c r="Y5" i="7"/>
  <c r="Y5" i="15"/>
  <c r="Y9" i="7"/>
  <c r="Y6" i="15"/>
  <c r="Y10" i="7"/>
  <c r="Y7" i="15"/>
  <c r="Y8" i="15"/>
  <c r="Y9" i="15"/>
  <c r="Y10" i="15"/>
  <c r="Y5" i="6"/>
  <c r="Y7" i="6"/>
  <c r="Y6" i="6"/>
  <c r="Y8" i="6"/>
  <c r="Y9" i="6"/>
  <c r="Y11" i="15"/>
  <c r="Y10" i="8"/>
  <c r="Y12" i="15"/>
  <c r="Y5" i="9"/>
  <c r="Y8" i="9"/>
  <c r="Y9" i="9"/>
  <c r="Y11" i="9"/>
  <c r="Y6" i="9"/>
  <c r="Y7" i="9"/>
  <c r="Y10" i="9"/>
  <c r="Y12" i="9"/>
  <c r="Y13" i="9"/>
  <c r="Y13" i="15"/>
  <c r="Y35" i="5"/>
  <c r="Y55" i="5"/>
  <c r="Y36" i="5"/>
  <c r="Y56" i="5"/>
  <c r="Y37" i="5"/>
  <c r="Y57" i="5"/>
  <c r="Y38" i="5"/>
  <c r="Y58" i="5"/>
  <c r="Y39" i="5"/>
  <c r="Y59" i="5"/>
  <c r="Y60" i="5"/>
  <c r="Y41" i="5"/>
  <c r="Y61" i="5"/>
  <c r="Y42" i="5"/>
  <c r="Y62" i="5"/>
  <c r="Y28" i="5"/>
  <c r="Y9" i="5"/>
  <c r="Y48" i="5"/>
  <c r="Y29" i="5"/>
  <c r="Y49" i="5"/>
  <c r="Y31" i="5"/>
  <c r="Y12" i="5"/>
  <c r="Y51" i="5"/>
  <c r="Y32" i="5"/>
  <c r="Y13" i="5"/>
  <c r="Y52" i="5"/>
  <c r="Y33" i="5"/>
  <c r="Y14" i="5"/>
  <c r="Y53" i="5"/>
  <c r="Y44" i="5"/>
  <c r="Y25" i="5"/>
  <c r="Y64" i="5"/>
  <c r="Y66" i="5"/>
  <c r="Y14" i="15"/>
  <c r="Y15" i="15"/>
  <c r="Y16" i="15"/>
  <c r="Y17" i="15"/>
  <c r="Y18" i="15"/>
  <c r="Y20" i="15"/>
  <c r="D38" i="1"/>
  <c r="Z5" i="7"/>
  <c r="Z5" i="15"/>
  <c r="D33" i="1"/>
  <c r="D28" i="1"/>
  <c r="D40" i="1"/>
  <c r="Z9" i="7"/>
  <c r="Z6" i="15"/>
  <c r="D29" i="1"/>
  <c r="D41" i="1"/>
  <c r="Z10" i="7"/>
  <c r="Z7" i="15"/>
  <c r="Z8" i="15"/>
  <c r="Z9" i="15"/>
  <c r="Z10" i="15"/>
  <c r="Z5" i="6"/>
  <c r="Z7" i="6"/>
  <c r="Z6" i="6"/>
  <c r="Z8" i="6"/>
  <c r="Z9" i="6"/>
  <c r="Z11" i="15"/>
  <c r="Z10" i="8"/>
  <c r="Z12" i="15"/>
  <c r="Z5" i="9"/>
  <c r="Z8" i="9"/>
  <c r="Z9" i="9"/>
  <c r="Z11" i="9"/>
  <c r="Z6" i="9"/>
  <c r="Z7" i="9"/>
  <c r="Z10" i="9"/>
  <c r="Z12" i="9"/>
  <c r="Z13" i="9"/>
  <c r="Z13" i="15"/>
  <c r="Z16" i="5"/>
  <c r="Z35" i="5"/>
  <c r="Z55" i="5"/>
  <c r="Z17" i="5"/>
  <c r="Z36" i="5"/>
  <c r="Z56" i="5"/>
  <c r="Z18" i="5"/>
  <c r="Z37" i="5"/>
  <c r="Z57" i="5"/>
  <c r="Z19" i="5"/>
  <c r="Z38" i="5"/>
  <c r="Z58" i="5"/>
  <c r="Z20" i="5"/>
  <c r="Z39" i="5"/>
  <c r="Z59" i="5"/>
  <c r="Z21" i="5"/>
  <c r="Z60" i="5"/>
  <c r="Z22" i="5"/>
  <c r="Z41" i="5"/>
  <c r="Z61" i="5"/>
  <c r="Z23" i="5"/>
  <c r="Z42" i="5"/>
  <c r="Z62" i="5"/>
  <c r="Z28" i="5"/>
  <c r="Z9" i="5"/>
  <c r="Z48" i="5"/>
  <c r="Z29" i="5"/>
  <c r="Z49" i="5"/>
  <c r="Z31" i="5"/>
  <c r="Z12" i="5"/>
  <c r="Z51" i="5"/>
  <c r="Z32" i="5"/>
  <c r="Z52" i="5"/>
  <c r="Z33" i="5"/>
  <c r="Z53" i="5"/>
  <c r="Z44" i="5"/>
  <c r="Z25" i="5"/>
  <c r="Z64" i="5"/>
  <c r="Z66" i="5"/>
  <c r="Z14" i="15"/>
  <c r="Z15" i="15"/>
  <c r="Z16" i="15"/>
  <c r="Z17" i="15"/>
  <c r="Z18" i="15"/>
  <c r="Z20" i="15"/>
  <c r="AA5" i="7"/>
  <c r="AA5" i="15"/>
  <c r="AA9" i="7"/>
  <c r="AA6" i="15"/>
  <c r="AA10" i="7"/>
  <c r="AA7" i="15"/>
  <c r="AA8" i="15"/>
  <c r="AA9" i="15"/>
  <c r="AA10" i="15"/>
  <c r="AA5" i="6"/>
  <c r="AA7" i="6"/>
  <c r="AA6" i="6"/>
  <c r="AA8" i="6"/>
  <c r="AA9" i="6"/>
  <c r="AA11" i="15"/>
  <c r="AA10" i="8"/>
  <c r="AA12" i="15"/>
  <c r="AA5" i="9"/>
  <c r="AA8" i="9"/>
  <c r="AA9" i="9"/>
  <c r="AA11" i="9"/>
  <c r="AA6" i="9"/>
  <c r="AA7" i="9"/>
  <c r="AA10" i="9"/>
  <c r="AA12" i="9"/>
  <c r="AA13" i="9"/>
  <c r="AA13" i="15"/>
  <c r="AA16" i="5"/>
  <c r="AA35" i="5"/>
  <c r="AA55" i="5"/>
  <c r="AA17" i="5"/>
  <c r="AA36" i="5"/>
  <c r="AA56" i="5"/>
  <c r="AA18" i="5"/>
  <c r="AA37" i="5"/>
  <c r="AA57" i="5"/>
  <c r="AA19" i="5"/>
  <c r="AA38" i="5"/>
  <c r="AA58" i="5"/>
  <c r="AA20" i="5"/>
  <c r="AA39" i="5"/>
  <c r="AA59" i="5"/>
  <c r="AA21" i="5"/>
  <c r="AA60" i="5"/>
  <c r="AA22" i="5"/>
  <c r="AA41" i="5"/>
  <c r="AA61" i="5"/>
  <c r="AA23" i="5"/>
  <c r="AA42" i="5"/>
  <c r="AA62" i="5"/>
  <c r="AA28" i="5"/>
  <c r="AA9" i="5"/>
  <c r="AA48" i="5"/>
  <c r="AA29" i="5"/>
  <c r="AA49" i="5"/>
  <c r="AA31" i="5"/>
  <c r="AA12" i="5"/>
  <c r="AA51" i="5"/>
  <c r="AA32" i="5"/>
  <c r="AA52" i="5"/>
  <c r="AA33" i="5"/>
  <c r="AA53" i="5"/>
  <c r="AA44" i="5"/>
  <c r="AA25" i="5"/>
  <c r="AA64" i="5"/>
  <c r="AA66" i="5"/>
  <c r="AA14" i="15"/>
  <c r="AA15" i="15"/>
  <c r="AA16" i="15"/>
  <c r="AA17" i="15"/>
  <c r="AA18" i="15"/>
  <c r="AA20" i="15"/>
  <c r="AB5" i="7"/>
  <c r="AB5" i="15"/>
  <c r="AB9" i="7"/>
  <c r="AB6" i="15"/>
  <c r="AB10" i="7"/>
  <c r="AB7" i="15"/>
  <c r="AB8" i="15"/>
  <c r="AB9" i="15"/>
  <c r="AB10" i="15"/>
  <c r="AB5" i="6"/>
  <c r="AB7" i="6"/>
  <c r="AB6" i="6"/>
  <c r="AB8" i="6"/>
  <c r="AB9" i="6"/>
  <c r="AB11" i="15"/>
  <c r="AB10" i="8"/>
  <c r="AB12" i="15"/>
  <c r="AB5" i="9"/>
  <c r="AB8" i="9"/>
  <c r="AB9" i="9"/>
  <c r="AB11" i="9"/>
  <c r="AB6" i="9"/>
  <c r="AB7" i="9"/>
  <c r="AB10" i="9"/>
  <c r="AB12" i="9"/>
  <c r="AB13" i="9"/>
  <c r="AB13" i="15"/>
  <c r="AB16" i="5"/>
  <c r="AB35" i="5"/>
  <c r="AB55" i="5"/>
  <c r="AB17" i="5"/>
  <c r="AB36" i="5"/>
  <c r="AB56" i="5"/>
  <c r="AB18" i="5"/>
  <c r="AB37" i="5"/>
  <c r="AB57" i="5"/>
  <c r="AB19" i="5"/>
  <c r="AB38" i="5"/>
  <c r="AB58" i="5"/>
  <c r="AB20" i="5"/>
  <c r="AB39" i="5"/>
  <c r="AB59" i="5"/>
  <c r="AB21" i="5"/>
  <c r="AB60" i="5"/>
  <c r="AB22" i="5"/>
  <c r="AB41" i="5"/>
  <c r="AB61" i="5"/>
  <c r="AB23" i="5"/>
  <c r="AB42" i="5"/>
  <c r="AB62" i="5"/>
  <c r="AB28" i="5"/>
  <c r="AB9" i="5"/>
  <c r="AB48" i="5"/>
  <c r="AB29" i="5"/>
  <c r="AB49" i="5"/>
  <c r="AB31" i="5"/>
  <c r="AB12" i="5"/>
  <c r="AB51" i="5"/>
  <c r="AB32" i="5"/>
  <c r="AB52" i="5"/>
  <c r="AB33" i="5"/>
  <c r="AB53" i="5"/>
  <c r="AB44" i="5"/>
  <c r="AB25" i="5"/>
  <c r="AB64" i="5"/>
  <c r="AB66" i="5"/>
  <c r="AB14" i="15"/>
  <c r="AB15" i="15"/>
  <c r="AB16" i="15"/>
  <c r="AB17" i="15"/>
  <c r="AB18" i="15"/>
  <c r="AB20" i="15"/>
  <c r="AC5" i="7"/>
  <c r="AC5" i="15"/>
  <c r="AC9" i="7"/>
  <c r="AC6" i="15"/>
  <c r="AC10" i="7"/>
  <c r="AC7" i="15"/>
  <c r="AC8" i="15"/>
  <c r="AC9" i="15"/>
  <c r="AC10" i="15"/>
  <c r="AC5" i="6"/>
  <c r="AC7" i="6"/>
  <c r="AC6" i="6"/>
  <c r="AC8" i="6"/>
  <c r="AC9" i="6"/>
  <c r="AC11" i="15"/>
  <c r="AC10" i="8"/>
  <c r="AC12" i="15"/>
  <c r="AC5" i="9"/>
  <c r="AC8" i="9"/>
  <c r="AC9" i="9"/>
  <c r="AC11" i="9"/>
  <c r="AC6" i="9"/>
  <c r="AC7" i="9"/>
  <c r="AC10" i="9"/>
  <c r="AC12" i="9"/>
  <c r="AC13" i="9"/>
  <c r="AC13" i="15"/>
  <c r="AC16" i="5"/>
  <c r="AC35" i="5"/>
  <c r="AC55" i="5"/>
  <c r="AC17" i="5"/>
  <c r="AC36" i="5"/>
  <c r="AC56" i="5"/>
  <c r="AC18" i="5"/>
  <c r="AC37" i="5"/>
  <c r="AC57" i="5"/>
  <c r="AC19" i="5"/>
  <c r="AC38" i="5"/>
  <c r="AC58" i="5"/>
  <c r="AC20" i="5"/>
  <c r="AC39" i="5"/>
  <c r="AC59" i="5"/>
  <c r="AC21" i="5"/>
  <c r="AC60" i="5"/>
  <c r="AC22" i="5"/>
  <c r="AC41" i="5"/>
  <c r="AC61" i="5"/>
  <c r="AC23" i="5"/>
  <c r="AC42" i="5"/>
  <c r="AC62" i="5"/>
  <c r="AC28" i="5"/>
  <c r="AC9" i="5"/>
  <c r="AC48" i="5"/>
  <c r="AC29" i="5"/>
  <c r="AC49" i="5"/>
  <c r="AC31" i="5"/>
  <c r="AC12" i="5"/>
  <c r="AC51" i="5"/>
  <c r="AC32" i="5"/>
  <c r="AC52" i="5"/>
  <c r="AC33" i="5"/>
  <c r="AC53" i="5"/>
  <c r="AC44" i="5"/>
  <c r="AC25" i="5"/>
  <c r="AC64" i="5"/>
  <c r="AC66" i="5"/>
  <c r="AC14" i="15"/>
  <c r="AC15" i="15"/>
  <c r="AC16" i="15"/>
  <c r="AC17" i="15"/>
  <c r="AC18" i="15"/>
  <c r="AC20" i="15"/>
  <c r="AD5" i="7"/>
  <c r="AD5" i="15"/>
  <c r="AD9" i="7"/>
  <c r="AD6" i="15"/>
  <c r="AD10" i="7"/>
  <c r="AD7" i="15"/>
  <c r="AD8" i="15"/>
  <c r="AD9" i="15"/>
  <c r="AD10" i="15"/>
  <c r="AD5" i="6"/>
  <c r="AD7" i="6"/>
  <c r="AD6" i="6"/>
  <c r="AD8" i="6"/>
  <c r="AD9" i="6"/>
  <c r="AD11" i="15"/>
  <c r="AD10" i="8"/>
  <c r="AD12" i="15"/>
  <c r="AD5" i="9"/>
  <c r="AD8" i="9"/>
  <c r="AD9" i="9"/>
  <c r="AD11" i="9"/>
  <c r="AD6" i="9"/>
  <c r="AD7" i="9"/>
  <c r="AD10" i="9"/>
  <c r="AD12" i="9"/>
  <c r="AD13" i="9"/>
  <c r="AD13" i="15"/>
  <c r="AD16" i="5"/>
  <c r="AD35" i="5"/>
  <c r="AD55" i="5"/>
  <c r="AD17" i="5"/>
  <c r="AD36" i="5"/>
  <c r="AD56" i="5"/>
  <c r="AD18" i="5"/>
  <c r="AD37" i="5"/>
  <c r="AD57" i="5"/>
  <c r="AD19" i="5"/>
  <c r="AD38" i="5"/>
  <c r="AD58" i="5"/>
  <c r="AD20" i="5"/>
  <c r="AD39" i="5"/>
  <c r="AD59" i="5"/>
  <c r="AD21" i="5"/>
  <c r="AD60" i="5"/>
  <c r="AD22" i="5"/>
  <c r="AD41" i="5"/>
  <c r="AD61" i="5"/>
  <c r="AD23" i="5"/>
  <c r="AD42" i="5"/>
  <c r="AD62" i="5"/>
  <c r="AD28" i="5"/>
  <c r="AD9" i="5"/>
  <c r="AD48" i="5"/>
  <c r="AD29" i="5"/>
  <c r="AD49" i="5"/>
  <c r="AD31" i="5"/>
  <c r="AD12" i="5"/>
  <c r="AD51" i="5"/>
  <c r="AD32" i="5"/>
  <c r="AD52" i="5"/>
  <c r="AD33" i="5"/>
  <c r="AD53" i="5"/>
  <c r="AD44" i="5"/>
  <c r="AD25" i="5"/>
  <c r="AD64" i="5"/>
  <c r="AD66" i="5"/>
  <c r="AD14" i="15"/>
  <c r="AD15" i="15"/>
  <c r="AD16" i="15"/>
  <c r="AD17" i="15"/>
  <c r="AD18" i="15"/>
  <c r="AD20" i="15"/>
  <c r="AE5" i="7"/>
  <c r="AE5" i="15"/>
  <c r="AE9" i="7"/>
  <c r="AE6" i="15"/>
  <c r="AE10" i="7"/>
  <c r="AE7" i="15"/>
  <c r="AE8" i="15"/>
  <c r="AE9" i="15"/>
  <c r="AE10" i="15"/>
  <c r="AE5" i="6"/>
  <c r="AE7" i="6"/>
  <c r="AE6" i="6"/>
  <c r="AE8" i="6"/>
  <c r="AE9" i="6"/>
  <c r="AE11" i="15"/>
  <c r="AE10" i="8"/>
  <c r="AE12" i="15"/>
  <c r="AE5" i="9"/>
  <c r="AE8" i="9"/>
  <c r="AE9" i="9"/>
  <c r="AE11" i="9"/>
  <c r="AE6" i="9"/>
  <c r="AE7" i="9"/>
  <c r="AE10" i="9"/>
  <c r="AE12" i="9"/>
  <c r="AE13" i="9"/>
  <c r="AE13" i="15"/>
  <c r="AE16" i="5"/>
  <c r="AE35" i="5"/>
  <c r="AE55" i="5"/>
  <c r="AE17" i="5"/>
  <c r="AE36" i="5"/>
  <c r="AE56" i="5"/>
  <c r="AE18" i="5"/>
  <c r="AE37" i="5"/>
  <c r="AE57" i="5"/>
  <c r="AE19" i="5"/>
  <c r="AE38" i="5"/>
  <c r="AE58" i="5"/>
  <c r="AE20" i="5"/>
  <c r="AE39" i="5"/>
  <c r="AE59" i="5"/>
  <c r="AE21" i="5"/>
  <c r="AE60" i="5"/>
  <c r="AE22" i="5"/>
  <c r="AE41" i="5"/>
  <c r="AE61" i="5"/>
  <c r="AE23" i="5"/>
  <c r="AE42" i="5"/>
  <c r="AE62" i="5"/>
  <c r="AE28" i="5"/>
  <c r="AE9" i="5"/>
  <c r="AE48" i="5"/>
  <c r="AE29" i="5"/>
  <c r="AE49" i="5"/>
  <c r="AE31" i="5"/>
  <c r="AE12" i="5"/>
  <c r="AE51" i="5"/>
  <c r="AE32" i="5"/>
  <c r="AE52" i="5"/>
  <c r="AE33" i="5"/>
  <c r="AE53" i="5"/>
  <c r="AE44" i="5"/>
  <c r="AE25" i="5"/>
  <c r="AE64" i="5"/>
  <c r="AE66" i="5"/>
  <c r="AE14" i="15"/>
  <c r="AE15" i="15"/>
  <c r="AE16" i="15"/>
  <c r="AE17" i="15"/>
  <c r="AE18" i="15"/>
  <c r="AE20" i="15"/>
  <c r="AF5" i="7"/>
  <c r="AF5" i="15"/>
  <c r="AF9" i="7"/>
  <c r="AF6" i="15"/>
  <c r="AF10" i="7"/>
  <c r="AF7" i="15"/>
  <c r="AF8" i="15"/>
  <c r="AF9" i="15"/>
  <c r="AF10" i="15"/>
  <c r="AF5" i="6"/>
  <c r="AF7" i="6"/>
  <c r="AF6" i="6"/>
  <c r="AF8" i="6"/>
  <c r="AF9" i="6"/>
  <c r="AF11" i="15"/>
  <c r="AF10" i="8"/>
  <c r="AF12" i="15"/>
  <c r="AF5" i="9"/>
  <c r="AF8" i="9"/>
  <c r="AF9" i="9"/>
  <c r="AF11" i="9"/>
  <c r="AF6" i="9"/>
  <c r="AF7" i="9"/>
  <c r="AF10" i="9"/>
  <c r="AF12" i="9"/>
  <c r="AF13" i="9"/>
  <c r="AF13" i="15"/>
  <c r="AF16" i="5"/>
  <c r="AF35" i="5"/>
  <c r="AF55" i="5"/>
  <c r="AF17" i="5"/>
  <c r="AF36" i="5"/>
  <c r="AF56" i="5"/>
  <c r="AF18" i="5"/>
  <c r="AF37" i="5"/>
  <c r="AF57" i="5"/>
  <c r="AF19" i="5"/>
  <c r="AF38" i="5"/>
  <c r="AF58" i="5"/>
  <c r="AF20" i="5"/>
  <c r="AF39" i="5"/>
  <c r="AF59" i="5"/>
  <c r="AF21" i="5"/>
  <c r="AF60" i="5"/>
  <c r="AF22" i="5"/>
  <c r="AF41" i="5"/>
  <c r="AF61" i="5"/>
  <c r="AF23" i="5"/>
  <c r="AF42" i="5"/>
  <c r="AF62" i="5"/>
  <c r="AF28" i="5"/>
  <c r="AF9" i="5"/>
  <c r="AF48" i="5"/>
  <c r="AF29" i="5"/>
  <c r="AF49" i="5"/>
  <c r="AF31" i="5"/>
  <c r="AF12" i="5"/>
  <c r="AF51" i="5"/>
  <c r="AF32" i="5"/>
  <c r="AF52" i="5"/>
  <c r="AF33" i="5"/>
  <c r="AF53" i="5"/>
  <c r="AF44" i="5"/>
  <c r="AF25" i="5"/>
  <c r="AF64" i="5"/>
  <c r="AF66" i="5"/>
  <c r="AF14" i="15"/>
  <c r="AF15" i="15"/>
  <c r="AF16" i="15"/>
  <c r="AF17" i="15"/>
  <c r="AF18" i="15"/>
  <c r="AF20" i="15"/>
  <c r="AG5" i="7"/>
  <c r="AG5" i="15"/>
  <c r="AG9" i="7"/>
  <c r="AG6" i="15"/>
  <c r="AG10" i="7"/>
  <c r="AG7" i="15"/>
  <c r="AG8" i="15"/>
  <c r="AG9" i="15"/>
  <c r="AG10" i="15"/>
  <c r="AG5" i="6"/>
  <c r="AG7" i="6"/>
  <c r="AG6" i="6"/>
  <c r="AG8" i="6"/>
  <c r="AG9" i="6"/>
  <c r="AG11" i="15"/>
  <c r="AG10" i="8"/>
  <c r="AG12" i="15"/>
  <c r="AG5" i="9"/>
  <c r="AG8" i="9"/>
  <c r="AG9" i="9"/>
  <c r="AG11" i="9"/>
  <c r="AG6" i="9"/>
  <c r="AG7" i="9"/>
  <c r="AG10" i="9"/>
  <c r="AG12" i="9"/>
  <c r="AG13" i="9"/>
  <c r="AG13" i="15"/>
  <c r="AG16" i="5"/>
  <c r="AG35" i="5"/>
  <c r="AG55" i="5"/>
  <c r="AG17" i="5"/>
  <c r="AG36" i="5"/>
  <c r="AG56" i="5"/>
  <c r="AG18" i="5"/>
  <c r="AG37" i="5"/>
  <c r="AG57" i="5"/>
  <c r="AG19" i="5"/>
  <c r="AG38" i="5"/>
  <c r="AG58" i="5"/>
  <c r="AG20" i="5"/>
  <c r="AG39" i="5"/>
  <c r="AG59" i="5"/>
  <c r="AG21" i="5"/>
  <c r="AG60" i="5"/>
  <c r="AG22" i="5"/>
  <c r="AG41" i="5"/>
  <c r="AG61" i="5"/>
  <c r="AG23" i="5"/>
  <c r="AG42" i="5"/>
  <c r="AG62" i="5"/>
  <c r="AG28" i="5"/>
  <c r="AG9" i="5"/>
  <c r="AG48" i="5"/>
  <c r="AG29" i="5"/>
  <c r="AG49" i="5"/>
  <c r="AG31" i="5"/>
  <c r="AG12" i="5"/>
  <c r="AG51" i="5"/>
  <c r="AG32" i="5"/>
  <c r="AG52" i="5"/>
  <c r="AG33" i="5"/>
  <c r="AG53" i="5"/>
  <c r="AG44" i="5"/>
  <c r="AG25" i="5"/>
  <c r="AG64" i="5"/>
  <c r="AG66" i="5"/>
  <c r="AG14" i="15"/>
  <c r="AG15" i="15"/>
  <c r="AG16" i="15"/>
  <c r="AG17" i="15"/>
  <c r="AG18" i="15"/>
  <c r="AG20" i="15"/>
  <c r="AH5" i="7"/>
  <c r="AH5" i="15"/>
  <c r="AH9" i="7"/>
  <c r="AH6" i="15"/>
  <c r="AH10" i="7"/>
  <c r="AH7" i="15"/>
  <c r="AH8" i="15"/>
  <c r="AH9" i="15"/>
  <c r="AH10" i="15"/>
  <c r="AH5" i="6"/>
  <c r="AH7" i="6"/>
  <c r="AH6" i="6"/>
  <c r="AH8" i="6"/>
  <c r="AH9" i="6"/>
  <c r="AH11" i="15"/>
  <c r="AH10" i="8"/>
  <c r="AH12" i="15"/>
  <c r="AH5" i="9"/>
  <c r="AH8" i="9"/>
  <c r="AH9" i="9"/>
  <c r="AH11" i="9"/>
  <c r="AH6" i="9"/>
  <c r="AH7" i="9"/>
  <c r="AH10" i="9"/>
  <c r="AH12" i="9"/>
  <c r="AH13" i="9"/>
  <c r="AH13" i="15"/>
  <c r="AH16" i="5"/>
  <c r="AH35" i="5"/>
  <c r="AH55" i="5"/>
  <c r="AH17" i="5"/>
  <c r="AH36" i="5"/>
  <c r="AH56" i="5"/>
  <c r="AH18" i="5"/>
  <c r="AH37" i="5"/>
  <c r="AH57" i="5"/>
  <c r="AH19" i="5"/>
  <c r="AH38" i="5"/>
  <c r="AH58" i="5"/>
  <c r="AH20" i="5"/>
  <c r="AH39" i="5"/>
  <c r="AH59" i="5"/>
  <c r="AH21" i="5"/>
  <c r="AH60" i="5"/>
  <c r="AH22" i="5"/>
  <c r="AH41" i="5"/>
  <c r="AH61" i="5"/>
  <c r="AH23" i="5"/>
  <c r="AH42" i="5"/>
  <c r="AH62" i="5"/>
  <c r="AH28" i="5"/>
  <c r="AH9" i="5"/>
  <c r="AH48" i="5"/>
  <c r="AH29" i="5"/>
  <c r="AH49" i="5"/>
  <c r="AH31" i="5"/>
  <c r="AH12" i="5"/>
  <c r="AH51" i="5"/>
  <c r="AH32" i="5"/>
  <c r="AH52" i="5"/>
  <c r="AH33" i="5"/>
  <c r="AH53" i="5"/>
  <c r="AH44" i="5"/>
  <c r="AH25" i="5"/>
  <c r="AH64" i="5"/>
  <c r="AH66" i="5"/>
  <c r="AH14" i="15"/>
  <c r="AH15" i="15"/>
  <c r="AH16" i="15"/>
  <c r="AH17" i="15"/>
  <c r="AH18" i="15"/>
  <c r="AH20" i="15"/>
  <c r="AI5" i="7"/>
  <c r="AI5" i="15"/>
  <c r="AI9" i="7"/>
  <c r="AI6" i="15"/>
  <c r="AI10" i="7"/>
  <c r="AI7" i="15"/>
  <c r="AI8" i="15"/>
  <c r="AI9" i="15"/>
  <c r="AI10" i="15"/>
  <c r="AI5" i="6"/>
  <c r="AI7" i="6"/>
  <c r="AI6" i="6"/>
  <c r="AI8" i="6"/>
  <c r="AI9" i="6"/>
  <c r="AI11" i="15"/>
  <c r="AI10" i="8"/>
  <c r="AI12" i="15"/>
  <c r="AI5" i="9"/>
  <c r="AI8" i="9"/>
  <c r="AI9" i="9"/>
  <c r="AI11" i="9"/>
  <c r="AI6" i="9"/>
  <c r="AI7" i="9"/>
  <c r="AI10" i="9"/>
  <c r="AI12" i="9"/>
  <c r="AI13" i="9"/>
  <c r="AI13" i="15"/>
  <c r="AI16" i="5"/>
  <c r="AI35" i="5"/>
  <c r="AI55" i="5"/>
  <c r="AI17" i="5"/>
  <c r="AI36" i="5"/>
  <c r="AI56" i="5"/>
  <c r="AI18" i="5"/>
  <c r="AI37" i="5"/>
  <c r="AI57" i="5"/>
  <c r="AI19" i="5"/>
  <c r="AI38" i="5"/>
  <c r="AI58" i="5"/>
  <c r="AI20" i="5"/>
  <c r="AI39" i="5"/>
  <c r="AI59" i="5"/>
  <c r="AI21" i="5"/>
  <c r="AI60" i="5"/>
  <c r="AI22" i="5"/>
  <c r="AI41" i="5"/>
  <c r="AI61" i="5"/>
  <c r="AI23" i="5"/>
  <c r="AI42" i="5"/>
  <c r="AI62" i="5"/>
  <c r="AI28" i="5"/>
  <c r="AI9" i="5"/>
  <c r="AI48" i="5"/>
  <c r="AI29" i="5"/>
  <c r="AI49" i="5"/>
  <c r="AI31" i="5"/>
  <c r="AI12" i="5"/>
  <c r="AI51" i="5"/>
  <c r="AI32" i="5"/>
  <c r="AI52" i="5"/>
  <c r="AI33" i="5"/>
  <c r="AI53" i="5"/>
  <c r="AI44" i="5"/>
  <c r="AI25" i="5"/>
  <c r="AI64" i="5"/>
  <c r="AI66" i="5"/>
  <c r="AI14" i="15"/>
  <c r="AI15" i="15"/>
  <c r="AI16" i="15"/>
  <c r="AI17" i="15"/>
  <c r="AI18" i="15"/>
  <c r="AI20" i="15"/>
  <c r="AJ5" i="7"/>
  <c r="AJ5" i="15"/>
  <c r="AJ9" i="7"/>
  <c r="AJ6" i="15"/>
  <c r="AJ10" i="7"/>
  <c r="AJ7" i="15"/>
  <c r="AJ8" i="15"/>
  <c r="AJ9" i="15"/>
  <c r="AJ10" i="15"/>
  <c r="AJ5" i="6"/>
  <c r="AJ7" i="6"/>
  <c r="AJ6" i="6"/>
  <c r="AJ8" i="6"/>
  <c r="AJ9" i="6"/>
  <c r="AJ11" i="15"/>
  <c r="AJ10" i="8"/>
  <c r="AJ12" i="15"/>
  <c r="AJ5" i="9"/>
  <c r="AJ8" i="9"/>
  <c r="AJ9" i="9"/>
  <c r="AJ11" i="9"/>
  <c r="AJ6" i="9"/>
  <c r="AJ7" i="9"/>
  <c r="AJ10" i="9"/>
  <c r="AJ12" i="9"/>
  <c r="AJ13" i="9"/>
  <c r="AJ13" i="15"/>
  <c r="AJ16" i="5"/>
  <c r="AJ35" i="5"/>
  <c r="AJ55" i="5"/>
  <c r="AJ17" i="5"/>
  <c r="AJ36" i="5"/>
  <c r="AJ56" i="5"/>
  <c r="AJ18" i="5"/>
  <c r="AJ37" i="5"/>
  <c r="AJ57" i="5"/>
  <c r="AJ19" i="5"/>
  <c r="AJ38" i="5"/>
  <c r="AJ58" i="5"/>
  <c r="AJ20" i="5"/>
  <c r="AJ39" i="5"/>
  <c r="AJ59" i="5"/>
  <c r="AJ21" i="5"/>
  <c r="AJ60" i="5"/>
  <c r="AJ22" i="5"/>
  <c r="AJ41" i="5"/>
  <c r="AJ61" i="5"/>
  <c r="AJ23" i="5"/>
  <c r="AJ42" i="5"/>
  <c r="AJ62" i="5"/>
  <c r="AJ28" i="5"/>
  <c r="AJ9" i="5"/>
  <c r="AJ48" i="5"/>
  <c r="AJ29" i="5"/>
  <c r="AJ49" i="5"/>
  <c r="AJ31" i="5"/>
  <c r="AJ12" i="5"/>
  <c r="AJ51" i="5"/>
  <c r="AJ32" i="5"/>
  <c r="AJ52" i="5"/>
  <c r="AJ33" i="5"/>
  <c r="AJ53" i="5"/>
  <c r="AJ44" i="5"/>
  <c r="AJ25" i="5"/>
  <c r="AJ64" i="5"/>
  <c r="AJ66" i="5"/>
  <c r="AJ14" i="15"/>
  <c r="AJ15" i="15"/>
  <c r="AJ16" i="15"/>
  <c r="AJ17" i="15"/>
  <c r="AJ18" i="15"/>
  <c r="AJ20" i="15"/>
  <c r="AK5" i="7"/>
  <c r="AK5" i="15"/>
  <c r="AK9" i="7"/>
  <c r="AK6" i="15"/>
  <c r="AK10" i="7"/>
  <c r="AK7" i="15"/>
  <c r="AK8" i="15"/>
  <c r="AK9" i="15"/>
  <c r="AK10" i="15"/>
  <c r="AK5" i="6"/>
  <c r="AK7" i="6"/>
  <c r="AK6" i="6"/>
  <c r="AK8" i="6"/>
  <c r="AK9" i="6"/>
  <c r="AK11" i="15"/>
  <c r="AK10" i="8"/>
  <c r="AK12" i="15"/>
  <c r="AK5" i="9"/>
  <c r="AK8" i="9"/>
  <c r="AK9" i="9"/>
  <c r="AK11" i="9"/>
  <c r="AK6" i="9"/>
  <c r="AK7" i="9"/>
  <c r="AK10" i="9"/>
  <c r="AK12" i="9"/>
  <c r="AK13" i="9"/>
  <c r="AK13" i="15"/>
  <c r="AK35" i="5"/>
  <c r="AK55" i="5"/>
  <c r="AK36" i="5"/>
  <c r="AK56" i="5"/>
  <c r="AK37" i="5"/>
  <c r="AK57" i="5"/>
  <c r="AK38" i="5"/>
  <c r="AK58" i="5"/>
  <c r="AK39" i="5"/>
  <c r="AK59" i="5"/>
  <c r="AK60" i="5"/>
  <c r="AK41" i="5"/>
  <c r="AK61" i="5"/>
  <c r="AK42" i="5"/>
  <c r="AK62" i="5"/>
  <c r="AK28" i="5"/>
  <c r="AK9" i="5"/>
  <c r="AK48" i="5"/>
  <c r="AK29" i="5"/>
  <c r="AK49" i="5"/>
  <c r="AK31" i="5"/>
  <c r="AK12" i="5"/>
  <c r="AK51" i="5"/>
  <c r="AK32" i="5"/>
  <c r="AK52" i="5"/>
  <c r="AK33" i="5"/>
  <c r="AK53" i="5"/>
  <c r="AK44" i="5"/>
  <c r="AK25" i="5"/>
  <c r="AK64" i="5"/>
  <c r="AK66" i="5"/>
  <c r="AK14" i="15"/>
  <c r="AK15" i="15"/>
  <c r="AK16" i="15"/>
  <c r="AK17" i="15"/>
  <c r="AK18" i="15"/>
  <c r="AK20" i="15"/>
  <c r="E38" i="1"/>
  <c r="AL5" i="7"/>
  <c r="AL5" i="15"/>
  <c r="E33" i="1"/>
  <c r="E28" i="1"/>
  <c r="E40" i="1"/>
  <c r="AL9" i="7"/>
  <c r="AL6" i="15"/>
  <c r="E29" i="1"/>
  <c r="E41" i="1"/>
  <c r="AL10" i="7"/>
  <c r="AL7" i="15"/>
  <c r="AL8" i="15"/>
  <c r="AL9" i="15"/>
  <c r="AL10" i="15"/>
  <c r="AL5" i="6"/>
  <c r="AL7" i="6"/>
  <c r="AL6" i="6"/>
  <c r="AL8" i="6"/>
  <c r="AL9" i="6"/>
  <c r="AL11" i="15"/>
  <c r="AL10" i="8"/>
  <c r="AL12" i="15"/>
  <c r="AL5" i="9"/>
  <c r="AL8" i="9"/>
  <c r="AL9" i="9"/>
  <c r="AL11" i="9"/>
  <c r="AL6" i="9"/>
  <c r="AL7" i="9"/>
  <c r="AL10" i="9"/>
  <c r="AL12" i="9"/>
  <c r="AL13" i="9"/>
  <c r="AL13" i="15"/>
  <c r="AL16" i="5"/>
  <c r="AL35" i="5"/>
  <c r="AL55" i="5"/>
  <c r="AL17" i="5"/>
  <c r="AL36" i="5"/>
  <c r="AL56" i="5"/>
  <c r="AL18" i="5"/>
  <c r="AL37" i="5"/>
  <c r="AL57" i="5"/>
  <c r="AL19" i="5"/>
  <c r="AL38" i="5"/>
  <c r="AL58" i="5"/>
  <c r="AL20" i="5"/>
  <c r="AL39" i="5"/>
  <c r="AL59" i="5"/>
  <c r="AL21" i="5"/>
  <c r="AL60" i="5"/>
  <c r="AL22" i="5"/>
  <c r="AL41" i="5"/>
  <c r="AL61" i="5"/>
  <c r="AL23" i="5"/>
  <c r="AL42" i="5"/>
  <c r="AL62" i="5"/>
  <c r="AL28" i="5"/>
  <c r="AL9" i="5"/>
  <c r="AL48" i="5"/>
  <c r="AL29" i="5"/>
  <c r="AL49" i="5"/>
  <c r="AL31" i="5"/>
  <c r="AL12" i="5"/>
  <c r="AL51" i="5"/>
  <c r="AL32" i="5"/>
  <c r="AL52" i="5"/>
  <c r="AL33" i="5"/>
  <c r="AL53" i="5"/>
  <c r="AL44" i="5"/>
  <c r="AL25" i="5"/>
  <c r="AL64" i="5"/>
  <c r="AL66" i="5"/>
  <c r="AL14" i="15"/>
  <c r="AL15" i="15"/>
  <c r="AL16" i="15"/>
  <c r="AL17" i="15"/>
  <c r="AL18" i="15"/>
  <c r="AL20" i="15"/>
  <c r="AM5" i="7"/>
  <c r="AM5" i="15"/>
  <c r="AM9" i="7"/>
  <c r="AM6" i="15"/>
  <c r="AM10" i="7"/>
  <c r="AM7" i="15"/>
  <c r="AM8" i="15"/>
  <c r="AM9" i="15"/>
  <c r="AM10" i="15"/>
  <c r="AM5" i="6"/>
  <c r="AM7" i="6"/>
  <c r="AM6" i="6"/>
  <c r="AM8" i="6"/>
  <c r="AM9" i="6"/>
  <c r="AM11" i="15"/>
  <c r="AM10" i="8"/>
  <c r="AM12" i="15"/>
  <c r="AM5" i="9"/>
  <c r="AM8" i="9"/>
  <c r="AM9" i="9"/>
  <c r="AM11" i="9"/>
  <c r="AM6" i="9"/>
  <c r="AM7" i="9"/>
  <c r="AM10" i="9"/>
  <c r="AM12" i="9"/>
  <c r="AM13" i="9"/>
  <c r="AM13" i="15"/>
  <c r="AM16" i="5"/>
  <c r="AM35" i="5"/>
  <c r="AM55" i="5"/>
  <c r="AM17" i="5"/>
  <c r="AM36" i="5"/>
  <c r="AM56" i="5"/>
  <c r="AM18" i="5"/>
  <c r="AM37" i="5"/>
  <c r="AM57" i="5"/>
  <c r="AM19" i="5"/>
  <c r="AM38" i="5"/>
  <c r="AM58" i="5"/>
  <c r="AM20" i="5"/>
  <c r="AM39" i="5"/>
  <c r="AM59" i="5"/>
  <c r="AM21" i="5"/>
  <c r="AM60" i="5"/>
  <c r="AM22" i="5"/>
  <c r="AM41" i="5"/>
  <c r="AM61" i="5"/>
  <c r="AM23" i="5"/>
  <c r="AM42" i="5"/>
  <c r="AM62" i="5"/>
  <c r="AM28" i="5"/>
  <c r="AM9" i="5"/>
  <c r="AM48" i="5"/>
  <c r="AM29" i="5"/>
  <c r="AM49" i="5"/>
  <c r="AM31" i="5"/>
  <c r="AM12" i="5"/>
  <c r="AM51" i="5"/>
  <c r="AM32" i="5"/>
  <c r="AM52" i="5"/>
  <c r="AM33" i="5"/>
  <c r="AM53" i="5"/>
  <c r="AM44" i="5"/>
  <c r="AM25" i="5"/>
  <c r="AM64" i="5"/>
  <c r="AM66" i="5"/>
  <c r="AM14" i="15"/>
  <c r="AM15" i="15"/>
  <c r="AM16" i="15"/>
  <c r="AM17" i="15"/>
  <c r="AM18" i="15"/>
  <c r="AM20" i="15"/>
  <c r="AN5" i="7"/>
  <c r="AN5" i="15"/>
  <c r="AN9" i="7"/>
  <c r="AN6" i="15"/>
  <c r="AN10" i="7"/>
  <c r="AN7" i="15"/>
  <c r="AN8" i="15"/>
  <c r="AN9" i="15"/>
  <c r="AN10" i="15"/>
  <c r="AN5" i="6"/>
  <c r="AN7" i="6"/>
  <c r="AN6" i="6"/>
  <c r="AN8" i="6"/>
  <c r="AN9" i="6"/>
  <c r="AN11" i="15"/>
  <c r="AN10" i="8"/>
  <c r="AN12" i="15"/>
  <c r="AN5" i="9"/>
  <c r="AN8" i="9"/>
  <c r="AN9" i="9"/>
  <c r="AN11" i="9"/>
  <c r="AN6" i="9"/>
  <c r="AN7" i="9"/>
  <c r="AN10" i="9"/>
  <c r="AN12" i="9"/>
  <c r="AN13" i="9"/>
  <c r="AN13" i="15"/>
  <c r="AN16" i="5"/>
  <c r="AN35" i="5"/>
  <c r="AN55" i="5"/>
  <c r="AN17" i="5"/>
  <c r="AN36" i="5"/>
  <c r="AN56" i="5"/>
  <c r="AN18" i="5"/>
  <c r="AN37" i="5"/>
  <c r="AN57" i="5"/>
  <c r="AN19" i="5"/>
  <c r="AN38" i="5"/>
  <c r="AN58" i="5"/>
  <c r="AN20" i="5"/>
  <c r="AN39" i="5"/>
  <c r="AN59" i="5"/>
  <c r="AN21" i="5"/>
  <c r="AN60" i="5"/>
  <c r="AN22" i="5"/>
  <c r="AN41" i="5"/>
  <c r="AN61" i="5"/>
  <c r="AN23" i="5"/>
  <c r="AN42" i="5"/>
  <c r="AN62" i="5"/>
  <c r="AN28" i="5"/>
  <c r="AN9" i="5"/>
  <c r="AN48" i="5"/>
  <c r="AN29" i="5"/>
  <c r="AN49" i="5"/>
  <c r="AN31" i="5"/>
  <c r="AN12" i="5"/>
  <c r="AN51" i="5"/>
  <c r="AN32" i="5"/>
  <c r="AN52" i="5"/>
  <c r="AN33" i="5"/>
  <c r="AN53" i="5"/>
  <c r="AN44" i="5"/>
  <c r="AN25" i="5"/>
  <c r="AN64" i="5"/>
  <c r="AN66" i="5"/>
  <c r="AN14" i="15"/>
  <c r="AN15" i="15"/>
  <c r="AN16" i="15"/>
  <c r="AN17" i="15"/>
  <c r="AN18" i="15"/>
  <c r="AN20" i="15"/>
  <c r="AO5" i="7"/>
  <c r="AO5" i="15"/>
  <c r="AO9" i="7"/>
  <c r="AO6" i="15"/>
  <c r="AO10" i="7"/>
  <c r="AO7" i="15"/>
  <c r="AO8" i="15"/>
  <c r="AO9" i="15"/>
  <c r="AO10" i="15"/>
  <c r="AO5" i="6"/>
  <c r="AO7" i="6"/>
  <c r="AO6" i="6"/>
  <c r="AO8" i="6"/>
  <c r="AO9" i="6"/>
  <c r="AO11" i="15"/>
  <c r="AO10" i="8"/>
  <c r="AO12" i="15"/>
  <c r="AO5" i="9"/>
  <c r="AO8" i="9"/>
  <c r="AO9" i="9"/>
  <c r="AO11" i="9"/>
  <c r="AO6" i="9"/>
  <c r="AO7" i="9"/>
  <c r="AO10" i="9"/>
  <c r="AO12" i="9"/>
  <c r="AO13" i="9"/>
  <c r="AO13" i="15"/>
  <c r="AO16" i="5"/>
  <c r="AO35" i="5"/>
  <c r="AO55" i="5"/>
  <c r="AO17" i="5"/>
  <c r="AO36" i="5"/>
  <c r="AO56" i="5"/>
  <c r="AO18" i="5"/>
  <c r="AO37" i="5"/>
  <c r="AO57" i="5"/>
  <c r="AO19" i="5"/>
  <c r="AO38" i="5"/>
  <c r="AO58" i="5"/>
  <c r="AO20" i="5"/>
  <c r="AO39" i="5"/>
  <c r="AO59" i="5"/>
  <c r="AO21" i="5"/>
  <c r="AO60" i="5"/>
  <c r="AO22" i="5"/>
  <c r="AO41" i="5"/>
  <c r="AO61" i="5"/>
  <c r="AO23" i="5"/>
  <c r="AO42" i="5"/>
  <c r="AO62" i="5"/>
  <c r="AO28" i="5"/>
  <c r="AO9" i="5"/>
  <c r="AO48" i="5"/>
  <c r="AO29" i="5"/>
  <c r="AO49" i="5"/>
  <c r="AO31" i="5"/>
  <c r="AO12" i="5"/>
  <c r="AO51" i="5"/>
  <c r="AO32" i="5"/>
  <c r="AO52" i="5"/>
  <c r="AO33" i="5"/>
  <c r="AO53" i="5"/>
  <c r="AO44" i="5"/>
  <c r="AO25" i="5"/>
  <c r="AO64" i="5"/>
  <c r="AO66" i="5"/>
  <c r="AO14" i="15"/>
  <c r="AO15" i="15"/>
  <c r="AO16" i="15"/>
  <c r="AO17" i="15"/>
  <c r="AO18" i="15"/>
  <c r="AO20" i="15"/>
  <c r="AP5" i="7"/>
  <c r="AP5" i="15"/>
  <c r="AP9" i="7"/>
  <c r="AP6" i="15"/>
  <c r="AP10" i="7"/>
  <c r="AP7" i="15"/>
  <c r="AP8" i="15"/>
  <c r="AP9" i="15"/>
  <c r="AP10" i="15"/>
  <c r="AP5" i="6"/>
  <c r="AP7" i="6"/>
  <c r="AP6" i="6"/>
  <c r="AP8" i="6"/>
  <c r="AP9" i="6"/>
  <c r="AP11" i="15"/>
  <c r="AP10" i="8"/>
  <c r="AP12" i="15"/>
  <c r="AP5" i="9"/>
  <c r="AP8" i="9"/>
  <c r="AP9" i="9"/>
  <c r="AP11" i="9"/>
  <c r="AP6" i="9"/>
  <c r="AP7" i="9"/>
  <c r="AP10" i="9"/>
  <c r="AP12" i="9"/>
  <c r="AP13" i="9"/>
  <c r="AP13" i="15"/>
  <c r="AP16" i="5"/>
  <c r="AP35" i="5"/>
  <c r="AP55" i="5"/>
  <c r="AP17" i="5"/>
  <c r="AP36" i="5"/>
  <c r="AP56" i="5"/>
  <c r="AP18" i="5"/>
  <c r="AP37" i="5"/>
  <c r="AP57" i="5"/>
  <c r="AP19" i="5"/>
  <c r="AP38" i="5"/>
  <c r="AP58" i="5"/>
  <c r="AP20" i="5"/>
  <c r="AP39" i="5"/>
  <c r="AP59" i="5"/>
  <c r="AP21" i="5"/>
  <c r="AP60" i="5"/>
  <c r="AP22" i="5"/>
  <c r="AP41" i="5"/>
  <c r="AP61" i="5"/>
  <c r="AP23" i="5"/>
  <c r="AP42" i="5"/>
  <c r="AP62" i="5"/>
  <c r="AP28" i="5"/>
  <c r="AP9" i="5"/>
  <c r="AP48" i="5"/>
  <c r="AP29" i="5"/>
  <c r="AP49" i="5"/>
  <c r="AP31" i="5"/>
  <c r="AP12" i="5"/>
  <c r="AP51" i="5"/>
  <c r="AP32" i="5"/>
  <c r="AP52" i="5"/>
  <c r="AP33" i="5"/>
  <c r="AP53" i="5"/>
  <c r="AP44" i="5"/>
  <c r="AP25" i="5"/>
  <c r="AP64" i="5"/>
  <c r="AP66" i="5"/>
  <c r="AP14" i="15"/>
  <c r="AP15" i="15"/>
  <c r="AP16" i="15"/>
  <c r="AP17" i="15"/>
  <c r="AP18" i="15"/>
  <c r="AP20" i="15"/>
  <c r="AQ5" i="7"/>
  <c r="AQ5" i="15"/>
  <c r="AQ9" i="7"/>
  <c r="AQ6" i="15"/>
  <c r="AQ10" i="7"/>
  <c r="AQ7" i="15"/>
  <c r="AQ8" i="15"/>
  <c r="AQ9" i="15"/>
  <c r="AQ10" i="15"/>
  <c r="AQ5" i="6"/>
  <c r="AQ7" i="6"/>
  <c r="AQ6" i="6"/>
  <c r="AQ8" i="6"/>
  <c r="AQ9" i="6"/>
  <c r="AQ11" i="15"/>
  <c r="AQ10" i="8"/>
  <c r="AQ12" i="15"/>
  <c r="AQ5" i="9"/>
  <c r="AQ8" i="9"/>
  <c r="AQ9" i="9"/>
  <c r="AQ11" i="9"/>
  <c r="AQ6" i="9"/>
  <c r="AQ7" i="9"/>
  <c r="AQ10" i="9"/>
  <c r="AQ12" i="9"/>
  <c r="AQ13" i="9"/>
  <c r="AQ13" i="15"/>
  <c r="AQ16" i="5"/>
  <c r="AQ35" i="5"/>
  <c r="AQ55" i="5"/>
  <c r="AQ17" i="5"/>
  <c r="AQ36" i="5"/>
  <c r="AQ56" i="5"/>
  <c r="AQ18" i="5"/>
  <c r="AQ37" i="5"/>
  <c r="AQ57" i="5"/>
  <c r="AQ19" i="5"/>
  <c r="AQ38" i="5"/>
  <c r="AQ58" i="5"/>
  <c r="AQ20" i="5"/>
  <c r="AQ39" i="5"/>
  <c r="AQ59" i="5"/>
  <c r="AQ21" i="5"/>
  <c r="AQ60" i="5"/>
  <c r="AQ22" i="5"/>
  <c r="AQ41" i="5"/>
  <c r="AQ61" i="5"/>
  <c r="AQ23" i="5"/>
  <c r="AQ42" i="5"/>
  <c r="AQ62" i="5"/>
  <c r="AQ28" i="5"/>
  <c r="AQ9" i="5"/>
  <c r="AQ48" i="5"/>
  <c r="AQ29" i="5"/>
  <c r="AQ49" i="5"/>
  <c r="AQ31" i="5"/>
  <c r="AQ12" i="5"/>
  <c r="AQ51" i="5"/>
  <c r="AQ32" i="5"/>
  <c r="AQ52" i="5"/>
  <c r="AQ33" i="5"/>
  <c r="AQ53" i="5"/>
  <c r="AQ44" i="5"/>
  <c r="AQ25" i="5"/>
  <c r="AQ64" i="5"/>
  <c r="AQ66" i="5"/>
  <c r="AQ14" i="15"/>
  <c r="AQ15" i="15"/>
  <c r="AQ16" i="15"/>
  <c r="AQ17" i="15"/>
  <c r="AQ18" i="15"/>
  <c r="AQ20" i="15"/>
  <c r="AR5" i="7"/>
  <c r="AR5" i="15"/>
  <c r="AR9" i="7"/>
  <c r="AR6" i="15"/>
  <c r="AR10" i="7"/>
  <c r="AR7" i="15"/>
  <c r="AR8" i="15"/>
  <c r="AR9" i="15"/>
  <c r="AR10" i="15"/>
  <c r="AR5" i="6"/>
  <c r="AR7" i="6"/>
  <c r="AR6" i="6"/>
  <c r="AR8" i="6"/>
  <c r="AR9" i="6"/>
  <c r="AR11" i="15"/>
  <c r="AR10" i="8"/>
  <c r="AR12" i="15"/>
  <c r="AR5" i="9"/>
  <c r="AR8" i="9"/>
  <c r="AR9" i="9"/>
  <c r="AR11" i="9"/>
  <c r="AR6" i="9"/>
  <c r="AR7" i="9"/>
  <c r="AR10" i="9"/>
  <c r="AR12" i="9"/>
  <c r="AR13" i="9"/>
  <c r="AR13" i="15"/>
  <c r="AR16" i="5"/>
  <c r="AR35" i="5"/>
  <c r="AR55" i="5"/>
  <c r="AR17" i="5"/>
  <c r="AR36" i="5"/>
  <c r="AR56" i="5"/>
  <c r="AR18" i="5"/>
  <c r="AR37" i="5"/>
  <c r="AR57" i="5"/>
  <c r="AR19" i="5"/>
  <c r="AR38" i="5"/>
  <c r="AR58" i="5"/>
  <c r="AR20" i="5"/>
  <c r="AR39" i="5"/>
  <c r="AR59" i="5"/>
  <c r="AR21" i="5"/>
  <c r="AR60" i="5"/>
  <c r="AR22" i="5"/>
  <c r="AR41" i="5"/>
  <c r="AR61" i="5"/>
  <c r="AR23" i="5"/>
  <c r="AR42" i="5"/>
  <c r="AR62" i="5"/>
  <c r="AR28" i="5"/>
  <c r="AR9" i="5"/>
  <c r="AR48" i="5"/>
  <c r="AR29" i="5"/>
  <c r="AR49" i="5"/>
  <c r="AR31" i="5"/>
  <c r="AR12" i="5"/>
  <c r="AR51" i="5"/>
  <c r="AR32" i="5"/>
  <c r="AR52" i="5"/>
  <c r="AR33" i="5"/>
  <c r="AR53" i="5"/>
  <c r="AR44" i="5"/>
  <c r="AR25" i="5"/>
  <c r="AR64" i="5"/>
  <c r="AR66" i="5"/>
  <c r="AR14" i="15"/>
  <c r="AR15" i="15"/>
  <c r="AR16" i="15"/>
  <c r="AR17" i="15"/>
  <c r="AR18" i="15"/>
  <c r="AR20" i="15"/>
  <c r="AS5" i="7"/>
  <c r="AS5" i="15"/>
  <c r="AS9" i="7"/>
  <c r="AS6" i="15"/>
  <c r="AS10" i="7"/>
  <c r="AS7" i="15"/>
  <c r="AS8" i="15"/>
  <c r="AS9" i="15"/>
  <c r="AS10" i="15"/>
  <c r="AS5" i="6"/>
  <c r="AS7" i="6"/>
  <c r="AS6" i="6"/>
  <c r="AS8" i="6"/>
  <c r="AS9" i="6"/>
  <c r="AS11" i="15"/>
  <c r="AS10" i="8"/>
  <c r="AS12" i="15"/>
  <c r="AS5" i="9"/>
  <c r="AS8" i="9"/>
  <c r="AS9" i="9"/>
  <c r="AS11" i="9"/>
  <c r="AS6" i="9"/>
  <c r="AS7" i="9"/>
  <c r="AS10" i="9"/>
  <c r="AS12" i="9"/>
  <c r="AS13" i="9"/>
  <c r="AS13" i="15"/>
  <c r="AS16" i="5"/>
  <c r="AS35" i="5"/>
  <c r="AS55" i="5"/>
  <c r="AS17" i="5"/>
  <c r="AS36" i="5"/>
  <c r="AS56" i="5"/>
  <c r="AS18" i="5"/>
  <c r="AS37" i="5"/>
  <c r="AS57" i="5"/>
  <c r="AS19" i="5"/>
  <c r="AS38" i="5"/>
  <c r="AS58" i="5"/>
  <c r="AS20" i="5"/>
  <c r="AS39" i="5"/>
  <c r="AS59" i="5"/>
  <c r="AS21" i="5"/>
  <c r="AS60" i="5"/>
  <c r="AS22" i="5"/>
  <c r="AS41" i="5"/>
  <c r="AS61" i="5"/>
  <c r="AS23" i="5"/>
  <c r="AS42" i="5"/>
  <c r="AS62" i="5"/>
  <c r="AS28" i="5"/>
  <c r="AS9" i="5"/>
  <c r="AS48" i="5"/>
  <c r="AS29" i="5"/>
  <c r="AS49" i="5"/>
  <c r="AS31" i="5"/>
  <c r="AS12" i="5"/>
  <c r="AS51" i="5"/>
  <c r="AS32" i="5"/>
  <c r="AS52" i="5"/>
  <c r="AS33" i="5"/>
  <c r="AS53" i="5"/>
  <c r="AS44" i="5"/>
  <c r="AS25" i="5"/>
  <c r="AS64" i="5"/>
  <c r="AS66" i="5"/>
  <c r="AS14" i="15"/>
  <c r="AS15" i="15"/>
  <c r="AS16" i="15"/>
  <c r="AS17" i="15"/>
  <c r="AS18" i="15"/>
  <c r="AS20" i="15"/>
  <c r="AT5" i="7"/>
  <c r="AT5" i="15"/>
  <c r="AT9" i="7"/>
  <c r="AT6" i="15"/>
  <c r="AT10" i="7"/>
  <c r="AT7" i="15"/>
  <c r="AT8" i="15"/>
  <c r="AT9" i="15"/>
  <c r="AT10" i="15"/>
  <c r="AT5" i="6"/>
  <c r="AT7" i="6"/>
  <c r="AT6" i="6"/>
  <c r="AT8" i="6"/>
  <c r="AT9" i="6"/>
  <c r="AT11" i="15"/>
  <c r="AT10" i="8"/>
  <c r="AT12" i="15"/>
  <c r="AT5" i="9"/>
  <c r="AT8" i="9"/>
  <c r="AT9" i="9"/>
  <c r="AT11" i="9"/>
  <c r="AT6" i="9"/>
  <c r="AT7" i="9"/>
  <c r="AT10" i="9"/>
  <c r="AT12" i="9"/>
  <c r="AT13" i="9"/>
  <c r="AT13" i="15"/>
  <c r="AT16" i="5"/>
  <c r="AT35" i="5"/>
  <c r="AT55" i="5"/>
  <c r="AT17" i="5"/>
  <c r="AT36" i="5"/>
  <c r="AT56" i="5"/>
  <c r="AT18" i="5"/>
  <c r="AT37" i="5"/>
  <c r="AT57" i="5"/>
  <c r="AT19" i="5"/>
  <c r="AT38" i="5"/>
  <c r="AT58" i="5"/>
  <c r="AT20" i="5"/>
  <c r="AT39" i="5"/>
  <c r="AT59" i="5"/>
  <c r="AT21" i="5"/>
  <c r="AT60" i="5"/>
  <c r="AT22" i="5"/>
  <c r="AT41" i="5"/>
  <c r="AT61" i="5"/>
  <c r="AT23" i="5"/>
  <c r="AT42" i="5"/>
  <c r="AT62" i="5"/>
  <c r="AT28" i="5"/>
  <c r="AT9" i="5"/>
  <c r="AT48" i="5"/>
  <c r="AT29" i="5"/>
  <c r="AT49" i="5"/>
  <c r="AT31" i="5"/>
  <c r="AT12" i="5"/>
  <c r="AT51" i="5"/>
  <c r="AT32" i="5"/>
  <c r="AT52" i="5"/>
  <c r="AT33" i="5"/>
  <c r="AT53" i="5"/>
  <c r="AT44" i="5"/>
  <c r="AT25" i="5"/>
  <c r="AT64" i="5"/>
  <c r="AT66" i="5"/>
  <c r="AT14" i="15"/>
  <c r="AT15" i="15"/>
  <c r="AT16" i="15"/>
  <c r="AT17" i="15"/>
  <c r="AT18" i="15"/>
  <c r="AT20" i="15"/>
  <c r="AU5" i="7"/>
  <c r="AU5" i="15"/>
  <c r="AU9" i="7"/>
  <c r="AU6" i="15"/>
  <c r="AU10" i="7"/>
  <c r="AU7" i="15"/>
  <c r="AU8" i="15"/>
  <c r="AU9" i="15"/>
  <c r="AU10" i="15"/>
  <c r="AU5" i="6"/>
  <c r="AU7" i="6"/>
  <c r="AU6" i="6"/>
  <c r="AU8" i="6"/>
  <c r="AU9" i="6"/>
  <c r="AU11" i="15"/>
  <c r="AU10" i="8"/>
  <c r="AU12" i="15"/>
  <c r="AU5" i="9"/>
  <c r="AU8" i="9"/>
  <c r="AU9" i="9"/>
  <c r="AU11" i="9"/>
  <c r="AU6" i="9"/>
  <c r="AU7" i="9"/>
  <c r="AU10" i="9"/>
  <c r="AU12" i="9"/>
  <c r="AU13" i="9"/>
  <c r="AU13" i="15"/>
  <c r="AU16" i="5"/>
  <c r="AU35" i="5"/>
  <c r="AU55" i="5"/>
  <c r="AU17" i="5"/>
  <c r="AU36" i="5"/>
  <c r="AU56" i="5"/>
  <c r="AU18" i="5"/>
  <c r="AU37" i="5"/>
  <c r="AU57" i="5"/>
  <c r="AU19" i="5"/>
  <c r="AU38" i="5"/>
  <c r="AU58" i="5"/>
  <c r="AU20" i="5"/>
  <c r="AU39" i="5"/>
  <c r="AU59" i="5"/>
  <c r="AU21" i="5"/>
  <c r="AU60" i="5"/>
  <c r="AU22" i="5"/>
  <c r="AU41" i="5"/>
  <c r="AU61" i="5"/>
  <c r="AU23" i="5"/>
  <c r="AU42" i="5"/>
  <c r="AU62" i="5"/>
  <c r="AU28" i="5"/>
  <c r="AU9" i="5"/>
  <c r="AU48" i="5"/>
  <c r="AU29" i="5"/>
  <c r="AU49" i="5"/>
  <c r="AU31" i="5"/>
  <c r="AU12" i="5"/>
  <c r="AU51" i="5"/>
  <c r="AU32" i="5"/>
  <c r="AU52" i="5"/>
  <c r="AU33" i="5"/>
  <c r="AU53" i="5"/>
  <c r="AU44" i="5"/>
  <c r="AU25" i="5"/>
  <c r="AU64" i="5"/>
  <c r="AU66" i="5"/>
  <c r="AU14" i="15"/>
  <c r="AU15" i="15"/>
  <c r="AU16" i="15"/>
  <c r="AU17" i="15"/>
  <c r="AU18" i="15"/>
  <c r="AU20" i="15"/>
  <c r="AV5" i="7"/>
  <c r="AV5" i="15"/>
  <c r="AV9" i="7"/>
  <c r="AV6" i="15"/>
  <c r="AV10" i="7"/>
  <c r="AV7" i="15"/>
  <c r="AV8" i="15"/>
  <c r="AV9" i="15"/>
  <c r="AV10" i="15"/>
  <c r="AV5" i="6"/>
  <c r="AV7" i="6"/>
  <c r="AV6" i="6"/>
  <c r="AV8" i="6"/>
  <c r="AV9" i="6"/>
  <c r="AV11" i="15"/>
  <c r="AV10" i="8"/>
  <c r="AV12" i="15"/>
  <c r="AV5" i="9"/>
  <c r="AV8" i="9"/>
  <c r="AV9" i="9"/>
  <c r="AV11" i="9"/>
  <c r="AV6" i="9"/>
  <c r="AV7" i="9"/>
  <c r="AV10" i="9"/>
  <c r="AV12" i="9"/>
  <c r="AV13" i="9"/>
  <c r="AV13" i="15"/>
  <c r="AV16" i="5"/>
  <c r="AV35" i="5"/>
  <c r="AV55" i="5"/>
  <c r="AV17" i="5"/>
  <c r="AV36" i="5"/>
  <c r="AV56" i="5"/>
  <c r="AV18" i="5"/>
  <c r="AV37" i="5"/>
  <c r="AV57" i="5"/>
  <c r="AV19" i="5"/>
  <c r="AV38" i="5"/>
  <c r="AV58" i="5"/>
  <c r="AV20" i="5"/>
  <c r="AV39" i="5"/>
  <c r="AV59" i="5"/>
  <c r="AV21" i="5"/>
  <c r="AV60" i="5"/>
  <c r="AV22" i="5"/>
  <c r="AV41" i="5"/>
  <c r="AV61" i="5"/>
  <c r="AV23" i="5"/>
  <c r="AV42" i="5"/>
  <c r="AV62" i="5"/>
  <c r="AV28" i="5"/>
  <c r="AV9" i="5"/>
  <c r="AV48" i="5"/>
  <c r="AV29" i="5"/>
  <c r="AV49" i="5"/>
  <c r="AV31" i="5"/>
  <c r="AV12" i="5"/>
  <c r="AV51" i="5"/>
  <c r="AV32" i="5"/>
  <c r="AV52" i="5"/>
  <c r="AV33" i="5"/>
  <c r="AV53" i="5"/>
  <c r="AV44" i="5"/>
  <c r="AV25" i="5"/>
  <c r="AV64" i="5"/>
  <c r="AV66" i="5"/>
  <c r="AV14" i="15"/>
  <c r="AV15" i="15"/>
  <c r="AV16" i="15"/>
  <c r="AV17" i="15"/>
  <c r="AV18" i="15"/>
  <c r="AV20" i="15"/>
  <c r="F38" i="1"/>
  <c r="AW5" i="7"/>
  <c r="AW5" i="15"/>
  <c r="AW9" i="7"/>
  <c r="AW6" i="15"/>
  <c r="AW10" i="7"/>
  <c r="AW7" i="15"/>
  <c r="AW8" i="15"/>
  <c r="AW9" i="15"/>
  <c r="AW10" i="15"/>
  <c r="AW5" i="6"/>
  <c r="AW7" i="6"/>
  <c r="AW6" i="6"/>
  <c r="AW8" i="6"/>
  <c r="AW9" i="6"/>
  <c r="AW11" i="15"/>
  <c r="AW10" i="8"/>
  <c r="AW12" i="15"/>
  <c r="AW5" i="9"/>
  <c r="AW8" i="9"/>
  <c r="AW9" i="9"/>
  <c r="AW11" i="9"/>
  <c r="AW6" i="9"/>
  <c r="AW7" i="9"/>
  <c r="AW10" i="9"/>
  <c r="AW12" i="9"/>
  <c r="AW13" i="9"/>
  <c r="AW13" i="15"/>
  <c r="AW35" i="5"/>
  <c r="AW55" i="5"/>
  <c r="AW36" i="5"/>
  <c r="AW56" i="5"/>
  <c r="AW37" i="5"/>
  <c r="AW57" i="5"/>
  <c r="AW38" i="5"/>
  <c r="AW58" i="5"/>
  <c r="AW39" i="5"/>
  <c r="AW59" i="5"/>
  <c r="AW60" i="5"/>
  <c r="AW41" i="5"/>
  <c r="AW61" i="5"/>
  <c r="AW42" i="5"/>
  <c r="AW62" i="5"/>
  <c r="AW28" i="5"/>
  <c r="AW9" i="5"/>
  <c r="AW48" i="5"/>
  <c r="AW29" i="5"/>
  <c r="AW49" i="5"/>
  <c r="AW31" i="5"/>
  <c r="AW12" i="5"/>
  <c r="AW51" i="5"/>
  <c r="AW32" i="5"/>
  <c r="AW52" i="5"/>
  <c r="AW33" i="5"/>
  <c r="AW53" i="5"/>
  <c r="AW44" i="5"/>
  <c r="AW25" i="5"/>
  <c r="AW64" i="5"/>
  <c r="AW66" i="5"/>
  <c r="AW14" i="15"/>
  <c r="AW15" i="15"/>
  <c r="AW16" i="15"/>
  <c r="AW17" i="15"/>
  <c r="AW18" i="15"/>
  <c r="AW20" i="15"/>
  <c r="AX5" i="7"/>
  <c r="AX5" i="15"/>
  <c r="F33" i="1"/>
  <c r="F28" i="1"/>
  <c r="F40" i="1"/>
  <c r="AX9" i="7"/>
  <c r="AX6" i="15"/>
  <c r="F29" i="1"/>
  <c r="F41" i="1"/>
  <c r="AX10" i="7"/>
  <c r="AX7" i="15"/>
  <c r="AX8" i="15"/>
  <c r="AX9" i="15"/>
  <c r="AX10" i="15"/>
  <c r="AX5" i="6"/>
  <c r="AX7" i="6"/>
  <c r="AX6" i="6"/>
  <c r="AX8" i="6"/>
  <c r="AX9" i="6"/>
  <c r="AX11" i="15"/>
  <c r="AX10" i="8"/>
  <c r="AX12" i="15"/>
  <c r="AX5" i="9"/>
  <c r="AX8" i="9"/>
  <c r="AX9" i="9"/>
  <c r="AX11" i="9"/>
  <c r="AX6" i="9"/>
  <c r="AX7" i="9"/>
  <c r="AX10" i="9"/>
  <c r="AX12" i="9"/>
  <c r="AX13" i="9"/>
  <c r="AX13" i="15"/>
  <c r="AX16" i="5"/>
  <c r="AX35" i="5"/>
  <c r="AX55" i="5"/>
  <c r="AX17" i="5"/>
  <c r="AX36" i="5"/>
  <c r="AX56" i="5"/>
  <c r="AX18" i="5"/>
  <c r="AX37" i="5"/>
  <c r="AX57" i="5"/>
  <c r="AX19" i="5"/>
  <c r="AX38" i="5"/>
  <c r="AX58" i="5"/>
  <c r="AX20" i="5"/>
  <c r="AX39" i="5"/>
  <c r="AX59" i="5"/>
  <c r="AX21" i="5"/>
  <c r="AX60" i="5"/>
  <c r="AX22" i="5"/>
  <c r="AX41" i="5"/>
  <c r="AX61" i="5"/>
  <c r="AX23" i="5"/>
  <c r="AX42" i="5"/>
  <c r="AX62" i="5"/>
  <c r="AX28" i="5"/>
  <c r="AX9" i="5"/>
  <c r="AX48" i="5"/>
  <c r="AX29" i="5"/>
  <c r="AX49" i="5"/>
  <c r="AX31" i="5"/>
  <c r="AX12" i="5"/>
  <c r="AX51" i="5"/>
  <c r="AX32" i="5"/>
  <c r="AX52" i="5"/>
  <c r="AX33" i="5"/>
  <c r="AX53" i="5"/>
  <c r="AX44" i="5"/>
  <c r="AX25" i="5"/>
  <c r="AX64" i="5"/>
  <c r="AX66" i="5"/>
  <c r="AX14" i="15"/>
  <c r="AX15" i="15"/>
  <c r="AX16" i="15"/>
  <c r="AX17" i="15"/>
  <c r="AX18" i="15"/>
  <c r="AX20" i="15"/>
  <c r="AY5" i="7"/>
  <c r="AY5" i="15"/>
  <c r="AY9" i="7"/>
  <c r="AY6" i="15"/>
  <c r="AY10" i="7"/>
  <c r="AY7" i="15"/>
  <c r="AY8" i="15"/>
  <c r="AY9" i="15"/>
  <c r="AY10" i="15"/>
  <c r="AY5" i="6"/>
  <c r="AY7" i="6"/>
  <c r="AY6" i="6"/>
  <c r="AY8" i="6"/>
  <c r="AY9" i="6"/>
  <c r="AY11" i="15"/>
  <c r="AY10" i="8"/>
  <c r="AY12" i="15"/>
  <c r="AY5" i="9"/>
  <c r="AY8" i="9"/>
  <c r="AY9" i="9"/>
  <c r="AY11" i="9"/>
  <c r="AY6" i="9"/>
  <c r="AY7" i="9"/>
  <c r="AY10" i="9"/>
  <c r="AY12" i="9"/>
  <c r="AY13" i="9"/>
  <c r="AY13" i="15"/>
  <c r="AY16" i="5"/>
  <c r="AY35" i="5"/>
  <c r="AY55" i="5"/>
  <c r="AY17" i="5"/>
  <c r="AY36" i="5"/>
  <c r="AY56" i="5"/>
  <c r="AY18" i="5"/>
  <c r="AY37" i="5"/>
  <c r="AY57" i="5"/>
  <c r="AY19" i="5"/>
  <c r="AY38" i="5"/>
  <c r="AY58" i="5"/>
  <c r="AY20" i="5"/>
  <c r="AY39" i="5"/>
  <c r="AY59" i="5"/>
  <c r="AY21" i="5"/>
  <c r="AY60" i="5"/>
  <c r="AY22" i="5"/>
  <c r="AY41" i="5"/>
  <c r="AY61" i="5"/>
  <c r="AY23" i="5"/>
  <c r="AY42" i="5"/>
  <c r="AY62" i="5"/>
  <c r="AY28" i="5"/>
  <c r="AY9" i="5"/>
  <c r="AY48" i="5"/>
  <c r="AY29" i="5"/>
  <c r="AY49" i="5"/>
  <c r="AY31" i="5"/>
  <c r="AY12" i="5"/>
  <c r="AY51" i="5"/>
  <c r="AY32" i="5"/>
  <c r="AY52" i="5"/>
  <c r="AY33" i="5"/>
  <c r="AY53" i="5"/>
  <c r="AY44" i="5"/>
  <c r="AY25" i="5"/>
  <c r="AY64" i="5"/>
  <c r="AY66" i="5"/>
  <c r="AY14" i="15"/>
  <c r="AY15" i="15"/>
  <c r="AY16" i="15"/>
  <c r="AY17" i="15"/>
  <c r="AY18" i="15"/>
  <c r="AY20" i="15"/>
  <c r="AZ5" i="7"/>
  <c r="AZ5" i="15"/>
  <c r="AZ9" i="7"/>
  <c r="AZ6" i="15"/>
  <c r="AZ10" i="7"/>
  <c r="AZ7" i="15"/>
  <c r="AZ8" i="15"/>
  <c r="AZ9" i="15"/>
  <c r="AZ10" i="15"/>
  <c r="AZ5" i="6"/>
  <c r="AZ7" i="6"/>
  <c r="AZ6" i="6"/>
  <c r="AZ8" i="6"/>
  <c r="AZ9" i="6"/>
  <c r="AZ11" i="15"/>
  <c r="AZ10" i="8"/>
  <c r="AZ12" i="15"/>
  <c r="AZ5" i="9"/>
  <c r="AZ8" i="9"/>
  <c r="AZ9" i="9"/>
  <c r="AZ11" i="9"/>
  <c r="AZ6" i="9"/>
  <c r="AZ7" i="9"/>
  <c r="AZ10" i="9"/>
  <c r="AZ12" i="9"/>
  <c r="AZ13" i="9"/>
  <c r="AZ13" i="15"/>
  <c r="AZ16" i="5"/>
  <c r="AZ35" i="5"/>
  <c r="AZ55" i="5"/>
  <c r="AZ17" i="5"/>
  <c r="AZ36" i="5"/>
  <c r="AZ56" i="5"/>
  <c r="AZ18" i="5"/>
  <c r="AZ37" i="5"/>
  <c r="AZ57" i="5"/>
  <c r="AZ19" i="5"/>
  <c r="AZ38" i="5"/>
  <c r="AZ58" i="5"/>
  <c r="AZ20" i="5"/>
  <c r="AZ39" i="5"/>
  <c r="AZ59" i="5"/>
  <c r="AZ21" i="5"/>
  <c r="AZ60" i="5"/>
  <c r="AZ22" i="5"/>
  <c r="AZ41" i="5"/>
  <c r="AZ61" i="5"/>
  <c r="AZ23" i="5"/>
  <c r="AZ42" i="5"/>
  <c r="AZ62" i="5"/>
  <c r="AZ28" i="5"/>
  <c r="AZ9" i="5"/>
  <c r="AZ48" i="5"/>
  <c r="AZ29" i="5"/>
  <c r="AZ49" i="5"/>
  <c r="AZ31" i="5"/>
  <c r="AZ12" i="5"/>
  <c r="AZ51" i="5"/>
  <c r="AZ32" i="5"/>
  <c r="AZ52" i="5"/>
  <c r="AZ33" i="5"/>
  <c r="AZ53" i="5"/>
  <c r="AZ44" i="5"/>
  <c r="AZ25" i="5"/>
  <c r="AZ64" i="5"/>
  <c r="AZ66" i="5"/>
  <c r="AZ14" i="15"/>
  <c r="AZ15" i="15"/>
  <c r="AZ16" i="15"/>
  <c r="AZ17" i="15"/>
  <c r="AZ18" i="15"/>
  <c r="AZ20" i="15"/>
  <c r="BA5" i="7"/>
  <c r="BA5" i="15"/>
  <c r="BA9" i="7"/>
  <c r="BA6" i="15"/>
  <c r="BA10" i="7"/>
  <c r="BA7" i="15"/>
  <c r="BA8" i="15"/>
  <c r="BA9" i="15"/>
  <c r="BA10" i="15"/>
  <c r="BA5" i="6"/>
  <c r="BA7" i="6"/>
  <c r="BA6" i="6"/>
  <c r="BA8" i="6"/>
  <c r="BA9" i="6"/>
  <c r="BA11" i="15"/>
  <c r="BA10" i="8"/>
  <c r="BA12" i="15"/>
  <c r="BA5" i="9"/>
  <c r="BA8" i="9"/>
  <c r="BA9" i="9"/>
  <c r="BA11" i="9"/>
  <c r="BA6" i="9"/>
  <c r="BA7" i="9"/>
  <c r="BA10" i="9"/>
  <c r="BA12" i="9"/>
  <c r="BA13" i="9"/>
  <c r="BA13" i="15"/>
  <c r="BA16" i="5"/>
  <c r="BA35" i="5"/>
  <c r="BA55" i="5"/>
  <c r="BA17" i="5"/>
  <c r="BA36" i="5"/>
  <c r="BA56" i="5"/>
  <c r="BA18" i="5"/>
  <c r="BA37" i="5"/>
  <c r="BA57" i="5"/>
  <c r="BA19" i="5"/>
  <c r="BA38" i="5"/>
  <c r="BA58" i="5"/>
  <c r="BA20" i="5"/>
  <c r="BA39" i="5"/>
  <c r="BA59" i="5"/>
  <c r="BA21" i="5"/>
  <c r="BA60" i="5"/>
  <c r="BA22" i="5"/>
  <c r="BA41" i="5"/>
  <c r="BA61" i="5"/>
  <c r="BA23" i="5"/>
  <c r="BA42" i="5"/>
  <c r="BA62" i="5"/>
  <c r="BA28" i="5"/>
  <c r="BA9" i="5"/>
  <c r="BA48" i="5"/>
  <c r="BA29" i="5"/>
  <c r="BA49" i="5"/>
  <c r="BA31" i="5"/>
  <c r="BA12" i="5"/>
  <c r="BA51" i="5"/>
  <c r="BA32" i="5"/>
  <c r="BA52" i="5"/>
  <c r="BA33" i="5"/>
  <c r="BA53" i="5"/>
  <c r="BA44" i="5"/>
  <c r="BA25" i="5"/>
  <c r="BA64" i="5"/>
  <c r="BA66" i="5"/>
  <c r="BA14" i="15"/>
  <c r="BA15" i="15"/>
  <c r="BA16" i="15"/>
  <c r="BA17" i="15"/>
  <c r="BA18" i="15"/>
  <c r="BA20" i="15"/>
  <c r="BB5" i="7"/>
  <c r="BB5" i="15"/>
  <c r="BB9" i="7"/>
  <c r="BB6" i="15"/>
  <c r="BB10" i="7"/>
  <c r="BB7" i="15"/>
  <c r="BB8" i="15"/>
  <c r="BB9" i="15"/>
  <c r="BB10" i="15"/>
  <c r="BB5" i="6"/>
  <c r="BB7" i="6"/>
  <c r="BB6" i="6"/>
  <c r="BB8" i="6"/>
  <c r="BB9" i="6"/>
  <c r="BB11" i="15"/>
  <c r="BB10" i="8"/>
  <c r="BB12" i="15"/>
  <c r="BB5" i="9"/>
  <c r="BB8" i="9"/>
  <c r="BB9" i="9"/>
  <c r="BB11" i="9"/>
  <c r="BB6" i="9"/>
  <c r="BB7" i="9"/>
  <c r="BB10" i="9"/>
  <c r="BB12" i="9"/>
  <c r="BB13" i="9"/>
  <c r="BB13" i="15"/>
  <c r="BB16" i="5"/>
  <c r="BB35" i="5"/>
  <c r="BB55" i="5"/>
  <c r="BB17" i="5"/>
  <c r="BB36" i="5"/>
  <c r="BB56" i="5"/>
  <c r="BB18" i="5"/>
  <c r="BB37" i="5"/>
  <c r="BB57" i="5"/>
  <c r="BB19" i="5"/>
  <c r="BB38" i="5"/>
  <c r="BB58" i="5"/>
  <c r="BB20" i="5"/>
  <c r="BB39" i="5"/>
  <c r="BB59" i="5"/>
  <c r="BB21" i="5"/>
  <c r="BB60" i="5"/>
  <c r="BB22" i="5"/>
  <c r="BB41" i="5"/>
  <c r="BB61" i="5"/>
  <c r="BB23" i="5"/>
  <c r="BB42" i="5"/>
  <c r="BB62" i="5"/>
  <c r="BB28" i="5"/>
  <c r="BB9" i="5"/>
  <c r="BB48" i="5"/>
  <c r="BB29" i="5"/>
  <c r="BB49" i="5"/>
  <c r="BB31" i="5"/>
  <c r="BB12" i="5"/>
  <c r="BB51" i="5"/>
  <c r="BB32" i="5"/>
  <c r="BB52" i="5"/>
  <c r="BB33" i="5"/>
  <c r="BB53" i="5"/>
  <c r="BB44" i="5"/>
  <c r="BB25" i="5"/>
  <c r="BB64" i="5"/>
  <c r="BB66" i="5"/>
  <c r="BB14" i="15"/>
  <c r="BB15" i="15"/>
  <c r="BB16" i="15"/>
  <c r="BB17" i="15"/>
  <c r="BB18" i="15"/>
  <c r="BB20" i="15"/>
  <c r="BC5" i="7"/>
  <c r="BC5" i="15"/>
  <c r="BC9" i="7"/>
  <c r="BC6" i="15"/>
  <c r="BC10" i="7"/>
  <c r="BC7" i="15"/>
  <c r="BC8" i="15"/>
  <c r="BC9" i="15"/>
  <c r="BC10" i="15"/>
  <c r="BC5" i="6"/>
  <c r="BC7" i="6"/>
  <c r="BC6" i="6"/>
  <c r="BC8" i="6"/>
  <c r="BC9" i="6"/>
  <c r="BC11" i="15"/>
  <c r="BC10" i="8"/>
  <c r="BC12" i="15"/>
  <c r="BC5" i="9"/>
  <c r="BC8" i="9"/>
  <c r="BC9" i="9"/>
  <c r="BC11" i="9"/>
  <c r="BC6" i="9"/>
  <c r="BC7" i="9"/>
  <c r="BC10" i="9"/>
  <c r="BC12" i="9"/>
  <c r="BC13" i="9"/>
  <c r="BC13" i="15"/>
  <c r="BC16" i="5"/>
  <c r="BC35" i="5"/>
  <c r="BC55" i="5"/>
  <c r="BC17" i="5"/>
  <c r="BC36" i="5"/>
  <c r="BC56" i="5"/>
  <c r="BC18" i="5"/>
  <c r="BC37" i="5"/>
  <c r="BC57" i="5"/>
  <c r="BC19" i="5"/>
  <c r="BC38" i="5"/>
  <c r="BC58" i="5"/>
  <c r="BC20" i="5"/>
  <c r="BC39" i="5"/>
  <c r="BC59" i="5"/>
  <c r="BC21" i="5"/>
  <c r="BC60" i="5"/>
  <c r="BC22" i="5"/>
  <c r="BC41" i="5"/>
  <c r="BC61" i="5"/>
  <c r="BC23" i="5"/>
  <c r="BC42" i="5"/>
  <c r="BC62" i="5"/>
  <c r="BC28" i="5"/>
  <c r="BC9" i="5"/>
  <c r="BC48" i="5"/>
  <c r="BC29" i="5"/>
  <c r="BC49" i="5"/>
  <c r="BC31" i="5"/>
  <c r="BC12" i="5"/>
  <c r="BC51" i="5"/>
  <c r="BC32" i="5"/>
  <c r="BC52" i="5"/>
  <c r="BC33" i="5"/>
  <c r="BC53" i="5"/>
  <c r="BC44" i="5"/>
  <c r="BC25" i="5"/>
  <c r="BC64" i="5"/>
  <c r="BC66" i="5"/>
  <c r="BC14" i="15"/>
  <c r="BC15" i="15"/>
  <c r="BC16" i="15"/>
  <c r="BC17" i="15"/>
  <c r="BC18" i="15"/>
  <c r="BC20" i="15"/>
  <c r="BD5" i="7"/>
  <c r="BD5" i="15"/>
  <c r="BD9" i="7"/>
  <c r="BD6" i="15"/>
  <c r="BD10" i="7"/>
  <c r="BD7" i="15"/>
  <c r="BD8" i="15"/>
  <c r="BD9" i="15"/>
  <c r="BD10" i="15"/>
  <c r="BD5" i="6"/>
  <c r="BD7" i="6"/>
  <c r="BD6" i="6"/>
  <c r="BD8" i="6"/>
  <c r="BD9" i="6"/>
  <c r="BD11" i="15"/>
  <c r="BD10" i="8"/>
  <c r="BD12" i="15"/>
  <c r="BD5" i="9"/>
  <c r="BD8" i="9"/>
  <c r="BD9" i="9"/>
  <c r="BD11" i="9"/>
  <c r="BD6" i="9"/>
  <c r="BD7" i="9"/>
  <c r="BD10" i="9"/>
  <c r="BD12" i="9"/>
  <c r="BD13" i="9"/>
  <c r="BD13" i="15"/>
  <c r="BD16" i="5"/>
  <c r="BD35" i="5"/>
  <c r="BD55" i="5"/>
  <c r="BD17" i="5"/>
  <c r="BD36" i="5"/>
  <c r="BD56" i="5"/>
  <c r="BD18" i="5"/>
  <c r="BD37" i="5"/>
  <c r="BD57" i="5"/>
  <c r="BD19" i="5"/>
  <c r="BD38" i="5"/>
  <c r="BD58" i="5"/>
  <c r="BD20" i="5"/>
  <c r="BD39" i="5"/>
  <c r="BD59" i="5"/>
  <c r="BD21" i="5"/>
  <c r="BD60" i="5"/>
  <c r="BD22" i="5"/>
  <c r="BD41" i="5"/>
  <c r="BD61" i="5"/>
  <c r="BD23" i="5"/>
  <c r="BD42" i="5"/>
  <c r="BD62" i="5"/>
  <c r="BD28" i="5"/>
  <c r="BD9" i="5"/>
  <c r="BD48" i="5"/>
  <c r="BD29" i="5"/>
  <c r="BD49" i="5"/>
  <c r="BD31" i="5"/>
  <c r="BD12" i="5"/>
  <c r="BD51" i="5"/>
  <c r="BD32" i="5"/>
  <c r="BD52" i="5"/>
  <c r="BD33" i="5"/>
  <c r="BD53" i="5"/>
  <c r="BD44" i="5"/>
  <c r="BD25" i="5"/>
  <c r="BD64" i="5"/>
  <c r="BD66" i="5"/>
  <c r="BD14" i="15"/>
  <c r="BD15" i="15"/>
  <c r="BD16" i="15"/>
  <c r="BD17" i="15"/>
  <c r="BD18" i="15"/>
  <c r="BD20" i="15"/>
  <c r="BE5" i="7"/>
  <c r="BE5" i="15"/>
  <c r="BE9" i="7"/>
  <c r="BE6" i="15"/>
  <c r="BE10" i="7"/>
  <c r="BE7" i="15"/>
  <c r="BE8" i="15"/>
  <c r="BE9" i="15"/>
  <c r="BE10" i="15"/>
  <c r="BE5" i="6"/>
  <c r="BE7" i="6"/>
  <c r="BE6" i="6"/>
  <c r="BE8" i="6"/>
  <c r="BE9" i="6"/>
  <c r="BE11" i="15"/>
  <c r="BE10" i="8"/>
  <c r="BE12" i="15"/>
  <c r="BE5" i="9"/>
  <c r="BE8" i="9"/>
  <c r="BE9" i="9"/>
  <c r="BE11" i="9"/>
  <c r="BE6" i="9"/>
  <c r="BE7" i="9"/>
  <c r="BE10" i="9"/>
  <c r="BE12" i="9"/>
  <c r="BE13" i="9"/>
  <c r="BE13" i="15"/>
  <c r="BE16" i="5"/>
  <c r="BE35" i="5"/>
  <c r="BE55" i="5"/>
  <c r="BE17" i="5"/>
  <c r="BE36" i="5"/>
  <c r="BE56" i="5"/>
  <c r="BE18" i="5"/>
  <c r="BE37" i="5"/>
  <c r="BE57" i="5"/>
  <c r="BE19" i="5"/>
  <c r="BE38" i="5"/>
  <c r="BE58" i="5"/>
  <c r="BE20" i="5"/>
  <c r="BE39" i="5"/>
  <c r="BE59" i="5"/>
  <c r="BE21" i="5"/>
  <c r="BE60" i="5"/>
  <c r="BE22" i="5"/>
  <c r="BE41" i="5"/>
  <c r="BE61" i="5"/>
  <c r="BE23" i="5"/>
  <c r="BE42" i="5"/>
  <c r="BE62" i="5"/>
  <c r="BE28" i="5"/>
  <c r="BE9" i="5"/>
  <c r="BE48" i="5"/>
  <c r="BE29" i="5"/>
  <c r="BE49" i="5"/>
  <c r="BE31" i="5"/>
  <c r="BE12" i="5"/>
  <c r="BE51" i="5"/>
  <c r="BE32" i="5"/>
  <c r="BE52" i="5"/>
  <c r="BE33" i="5"/>
  <c r="BE53" i="5"/>
  <c r="BE44" i="5"/>
  <c r="BE25" i="5"/>
  <c r="BE64" i="5"/>
  <c r="BE66" i="5"/>
  <c r="BE14" i="15"/>
  <c r="BE15" i="15"/>
  <c r="BE16" i="15"/>
  <c r="BE17" i="15"/>
  <c r="BE18" i="15"/>
  <c r="BE20" i="15"/>
  <c r="BF5" i="7"/>
  <c r="BF5" i="15"/>
  <c r="BF9" i="7"/>
  <c r="BF6" i="15"/>
  <c r="BF10" i="7"/>
  <c r="BF7" i="15"/>
  <c r="BF8" i="15"/>
  <c r="BF9" i="15"/>
  <c r="BF10" i="15"/>
  <c r="BF5" i="6"/>
  <c r="BF7" i="6"/>
  <c r="BF6" i="6"/>
  <c r="BF8" i="6"/>
  <c r="BF9" i="6"/>
  <c r="BF11" i="15"/>
  <c r="BF10" i="8"/>
  <c r="BF12" i="15"/>
  <c r="BF5" i="9"/>
  <c r="BF8" i="9"/>
  <c r="BF9" i="9"/>
  <c r="BF11" i="9"/>
  <c r="BF6" i="9"/>
  <c r="BF7" i="9"/>
  <c r="BF10" i="9"/>
  <c r="BF12" i="9"/>
  <c r="BF13" i="9"/>
  <c r="BF13" i="15"/>
  <c r="BF16" i="5"/>
  <c r="BF35" i="5"/>
  <c r="BF55" i="5"/>
  <c r="BF17" i="5"/>
  <c r="BF36" i="5"/>
  <c r="BF56" i="5"/>
  <c r="BF18" i="5"/>
  <c r="BF37" i="5"/>
  <c r="BF57" i="5"/>
  <c r="BF19" i="5"/>
  <c r="BF38" i="5"/>
  <c r="BF58" i="5"/>
  <c r="BF20" i="5"/>
  <c r="BF39" i="5"/>
  <c r="BF59" i="5"/>
  <c r="BF21" i="5"/>
  <c r="BF60" i="5"/>
  <c r="BF22" i="5"/>
  <c r="BF41" i="5"/>
  <c r="BF61" i="5"/>
  <c r="BF23" i="5"/>
  <c r="BF42" i="5"/>
  <c r="BF62" i="5"/>
  <c r="BF28" i="5"/>
  <c r="BF9" i="5"/>
  <c r="BF48" i="5"/>
  <c r="BF29" i="5"/>
  <c r="BF49" i="5"/>
  <c r="BF31" i="5"/>
  <c r="BF12" i="5"/>
  <c r="BF51" i="5"/>
  <c r="BF32" i="5"/>
  <c r="BF52" i="5"/>
  <c r="BF33" i="5"/>
  <c r="BF53" i="5"/>
  <c r="BF44" i="5"/>
  <c r="BF25" i="5"/>
  <c r="BF64" i="5"/>
  <c r="BF66" i="5"/>
  <c r="BF14" i="15"/>
  <c r="BF15" i="15"/>
  <c r="BF16" i="15"/>
  <c r="BF17" i="15"/>
  <c r="BF18" i="15"/>
  <c r="BF20" i="15"/>
  <c r="BG5" i="7"/>
  <c r="BG5" i="15"/>
  <c r="BG9" i="7"/>
  <c r="BG6" i="15"/>
  <c r="BG10" i="7"/>
  <c r="BG7" i="15"/>
  <c r="BG8" i="15"/>
  <c r="BG9" i="15"/>
  <c r="BG10" i="15"/>
  <c r="BG5" i="6"/>
  <c r="BG7" i="6"/>
  <c r="BG6" i="6"/>
  <c r="BG8" i="6"/>
  <c r="BG9" i="6"/>
  <c r="BG11" i="15"/>
  <c r="BG10" i="8"/>
  <c r="BG12" i="15"/>
  <c r="BG5" i="9"/>
  <c r="BG8" i="9"/>
  <c r="BG9" i="9"/>
  <c r="BG11" i="9"/>
  <c r="BG6" i="9"/>
  <c r="BG7" i="9"/>
  <c r="BG10" i="9"/>
  <c r="BG12" i="9"/>
  <c r="BG13" i="9"/>
  <c r="BG13" i="15"/>
  <c r="BG16" i="5"/>
  <c r="BG35" i="5"/>
  <c r="BG55" i="5"/>
  <c r="BG17" i="5"/>
  <c r="BG36" i="5"/>
  <c r="BG56" i="5"/>
  <c r="BG18" i="5"/>
  <c r="BG37" i="5"/>
  <c r="BG57" i="5"/>
  <c r="BG19" i="5"/>
  <c r="BG38" i="5"/>
  <c r="BG58" i="5"/>
  <c r="BG20" i="5"/>
  <c r="BG39" i="5"/>
  <c r="BG59" i="5"/>
  <c r="BG21" i="5"/>
  <c r="BG60" i="5"/>
  <c r="BG22" i="5"/>
  <c r="BG41" i="5"/>
  <c r="BG61" i="5"/>
  <c r="BG23" i="5"/>
  <c r="BG42" i="5"/>
  <c r="BG62" i="5"/>
  <c r="BG28" i="5"/>
  <c r="BG9" i="5"/>
  <c r="BG48" i="5"/>
  <c r="BG29" i="5"/>
  <c r="BG49" i="5"/>
  <c r="BG31" i="5"/>
  <c r="BG12" i="5"/>
  <c r="BG51" i="5"/>
  <c r="BG32" i="5"/>
  <c r="BG52" i="5"/>
  <c r="BG33" i="5"/>
  <c r="BG53" i="5"/>
  <c r="BG44" i="5"/>
  <c r="BG25" i="5"/>
  <c r="BG64" i="5"/>
  <c r="BG66" i="5"/>
  <c r="BG14" i="15"/>
  <c r="BG15" i="15"/>
  <c r="BG16" i="15"/>
  <c r="BG17" i="15"/>
  <c r="BG18" i="15"/>
  <c r="BG20" i="15"/>
  <c r="BH5" i="7"/>
  <c r="BH5" i="15"/>
  <c r="BH9" i="7"/>
  <c r="BH6" i="15"/>
  <c r="BH10" i="7"/>
  <c r="BH7" i="15"/>
  <c r="BH8" i="15"/>
  <c r="BH9" i="15"/>
  <c r="BH10" i="15"/>
  <c r="BH5" i="6"/>
  <c r="BH7" i="6"/>
  <c r="BH6" i="6"/>
  <c r="BH8" i="6"/>
  <c r="BH9" i="6"/>
  <c r="BH11" i="15"/>
  <c r="BH10" i="8"/>
  <c r="BH12" i="15"/>
  <c r="BH5" i="9"/>
  <c r="BH8" i="9"/>
  <c r="BH9" i="9"/>
  <c r="BH11" i="9"/>
  <c r="BH6" i="9"/>
  <c r="BH7" i="9"/>
  <c r="BH10" i="9"/>
  <c r="BH12" i="9"/>
  <c r="BH13" i="9"/>
  <c r="BH13" i="15"/>
  <c r="BH16" i="5"/>
  <c r="BH35" i="5"/>
  <c r="BH55" i="5"/>
  <c r="BH17" i="5"/>
  <c r="BH36" i="5"/>
  <c r="BH56" i="5"/>
  <c r="BH18" i="5"/>
  <c r="BH37" i="5"/>
  <c r="BH57" i="5"/>
  <c r="BH19" i="5"/>
  <c r="BH38" i="5"/>
  <c r="BH58" i="5"/>
  <c r="BH20" i="5"/>
  <c r="BH39" i="5"/>
  <c r="BH59" i="5"/>
  <c r="BH21" i="5"/>
  <c r="BH60" i="5"/>
  <c r="BH22" i="5"/>
  <c r="BH41" i="5"/>
  <c r="BH61" i="5"/>
  <c r="BH23" i="5"/>
  <c r="BH42" i="5"/>
  <c r="BH62" i="5"/>
  <c r="BH28" i="5"/>
  <c r="BH9" i="5"/>
  <c r="BH48" i="5"/>
  <c r="BH29" i="5"/>
  <c r="BH49" i="5"/>
  <c r="BH31" i="5"/>
  <c r="BH12" i="5"/>
  <c r="BH51" i="5"/>
  <c r="BH32" i="5"/>
  <c r="BH52" i="5"/>
  <c r="BH33" i="5"/>
  <c r="BH53" i="5"/>
  <c r="BH44" i="5"/>
  <c r="BH25" i="5"/>
  <c r="BH64" i="5"/>
  <c r="BH66" i="5"/>
  <c r="BH14" i="15"/>
  <c r="BH15" i="15"/>
  <c r="BH16" i="15"/>
  <c r="BH17" i="15"/>
  <c r="BH18" i="15"/>
  <c r="BH20" i="15"/>
  <c r="BI5" i="7"/>
  <c r="BI5" i="15"/>
  <c r="BI9" i="7"/>
  <c r="BI6" i="15"/>
  <c r="BI10" i="7"/>
  <c r="BI7" i="15"/>
  <c r="BI8" i="15"/>
  <c r="BI9" i="15"/>
  <c r="BI10" i="15"/>
  <c r="BI5" i="6"/>
  <c r="BI7" i="6"/>
  <c r="BI6" i="6"/>
  <c r="BI8" i="6"/>
  <c r="BI9" i="6"/>
  <c r="BI11" i="15"/>
  <c r="BI10" i="8"/>
  <c r="BI12" i="15"/>
  <c r="BI5" i="9"/>
  <c r="BI8" i="9"/>
  <c r="BI9" i="9"/>
  <c r="BI11" i="9"/>
  <c r="BI6" i="9"/>
  <c r="BI7" i="9"/>
  <c r="BI10" i="9"/>
  <c r="BI12" i="9"/>
  <c r="BI13" i="9"/>
  <c r="BI13" i="15"/>
  <c r="BI35" i="5"/>
  <c r="BI55" i="5"/>
  <c r="BI36" i="5"/>
  <c r="BI56" i="5"/>
  <c r="BI37" i="5"/>
  <c r="BI57" i="5"/>
  <c r="BI38" i="5"/>
  <c r="BI58" i="5"/>
  <c r="BI39" i="5"/>
  <c r="BI59" i="5"/>
  <c r="BI60" i="5"/>
  <c r="BI41" i="5"/>
  <c r="BI61" i="5"/>
  <c r="BI42" i="5"/>
  <c r="BI62" i="5"/>
  <c r="BI28" i="5"/>
  <c r="BI9" i="5"/>
  <c r="BI48" i="5"/>
  <c r="BI29" i="5"/>
  <c r="BI49" i="5"/>
  <c r="BI31" i="5"/>
  <c r="BI12" i="5"/>
  <c r="BI51" i="5"/>
  <c r="BI32" i="5"/>
  <c r="BI52" i="5"/>
  <c r="BI33" i="5"/>
  <c r="BI53" i="5"/>
  <c r="BI44" i="5"/>
  <c r="BI25" i="5"/>
  <c r="BI64" i="5"/>
  <c r="BI66" i="5"/>
  <c r="BI14" i="15"/>
  <c r="BI15" i="15"/>
  <c r="BI16" i="15"/>
  <c r="BI17" i="15"/>
  <c r="BI18" i="15"/>
  <c r="BI20" i="15"/>
  <c r="D37" i="15"/>
  <c r="B39" i="15"/>
  <c r="B33" i="1"/>
  <c r="B28" i="1"/>
  <c r="B40" i="1"/>
  <c r="B41" i="1"/>
  <c r="F86" i="5"/>
  <c r="E86" i="5"/>
  <c r="D86" i="5"/>
  <c r="C86" i="5"/>
  <c r="B86" i="5"/>
  <c r="F84" i="5"/>
  <c r="E84" i="5"/>
  <c r="D84" i="5"/>
  <c r="C84" i="5"/>
  <c r="B84" i="5"/>
  <c r="F83" i="5"/>
  <c r="E83" i="5"/>
  <c r="D83" i="5"/>
  <c r="C83" i="5"/>
  <c r="B83" i="5"/>
  <c r="F82" i="5"/>
  <c r="E82" i="5"/>
  <c r="D82" i="5"/>
  <c r="C82" i="5"/>
  <c r="B82" i="5"/>
  <c r="F81" i="5"/>
  <c r="E81" i="5"/>
  <c r="D81" i="5"/>
  <c r="C81" i="5"/>
  <c r="B81" i="5"/>
  <c r="F80" i="5"/>
  <c r="E80" i="5"/>
  <c r="D80" i="5"/>
  <c r="C80" i="5"/>
  <c r="B80" i="5"/>
  <c r="F79" i="5"/>
  <c r="E79" i="5"/>
  <c r="D79" i="5"/>
  <c r="C79" i="5"/>
  <c r="B79" i="5"/>
  <c r="F78" i="5"/>
  <c r="E78" i="5"/>
  <c r="D78" i="5"/>
  <c r="C78" i="5"/>
  <c r="B78" i="5"/>
  <c r="F77" i="5"/>
  <c r="E77" i="5"/>
  <c r="D77" i="5"/>
  <c r="C77" i="5"/>
  <c r="B77" i="5"/>
  <c r="F75" i="5"/>
  <c r="E75" i="5"/>
  <c r="D75" i="5"/>
  <c r="C75" i="5"/>
  <c r="B75" i="5"/>
  <c r="F74" i="5"/>
  <c r="E74" i="5"/>
  <c r="D74" i="5"/>
  <c r="C74" i="5"/>
  <c r="B74" i="5"/>
  <c r="F73" i="5"/>
  <c r="E73" i="5"/>
  <c r="D73" i="5"/>
  <c r="C73" i="5"/>
  <c r="B73" i="5"/>
  <c r="F71" i="5"/>
  <c r="E71" i="5"/>
  <c r="D71" i="5"/>
  <c r="C71" i="5"/>
  <c r="B71" i="5"/>
  <c r="F70" i="5"/>
  <c r="F87" i="5"/>
  <c r="F13" i="6"/>
  <c r="E13" i="6"/>
  <c r="D13" i="6"/>
  <c r="C13" i="6"/>
  <c r="B13" i="6"/>
  <c r="F16" i="6"/>
  <c r="E16" i="6"/>
  <c r="D16" i="6"/>
  <c r="C16" i="6"/>
  <c r="B16" i="6"/>
  <c r="F15" i="6"/>
  <c r="E15" i="6"/>
  <c r="D15" i="6"/>
  <c r="C15" i="6"/>
  <c r="B15" i="6"/>
  <c r="F14" i="6"/>
  <c r="E14" i="6"/>
  <c r="D14" i="6"/>
  <c r="C14" i="6"/>
  <c r="B14" i="6"/>
  <c r="B108" i="5"/>
  <c r="C70" i="5"/>
  <c r="B70" i="5"/>
  <c r="B36" i="15"/>
  <c r="C36" i="15"/>
  <c r="D36" i="15"/>
  <c r="E36" i="15"/>
  <c r="F36" i="15"/>
  <c r="B38" i="15"/>
  <c r="B41" i="15"/>
  <c r="B16" i="8"/>
  <c r="C16" i="8"/>
  <c r="D16" i="8"/>
  <c r="E16" i="8"/>
  <c r="F16" i="8"/>
  <c r="B18" i="7"/>
  <c r="C18" i="7"/>
  <c r="D18" i="7"/>
  <c r="E18" i="7"/>
  <c r="F18" i="7"/>
  <c r="F17" i="7"/>
  <c r="E17" i="7"/>
  <c r="D17" i="7"/>
  <c r="C17" i="7"/>
  <c r="B17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11" i="7"/>
  <c r="C17" i="6"/>
  <c r="D17" i="6"/>
  <c r="E17" i="6"/>
  <c r="F17" i="6"/>
  <c r="B17" i="6"/>
  <c r="C24" i="9"/>
  <c r="D24" i="9"/>
  <c r="E24" i="9"/>
  <c r="F24" i="9"/>
  <c r="B24" i="9"/>
  <c r="B40" i="15"/>
  <c r="B42" i="15"/>
  <c r="B43" i="15"/>
  <c r="C6" i="7"/>
  <c r="C13" i="7"/>
  <c r="D6" i="7"/>
  <c r="D13" i="7"/>
  <c r="E6" i="7"/>
  <c r="E13" i="7"/>
  <c r="F6" i="7"/>
  <c r="F13" i="7"/>
  <c r="G6" i="7"/>
  <c r="G13" i="7"/>
  <c r="H6" i="7"/>
  <c r="H13" i="7"/>
  <c r="I6" i="7"/>
  <c r="I13" i="7"/>
  <c r="J6" i="7"/>
  <c r="J13" i="7"/>
  <c r="K6" i="7"/>
  <c r="K13" i="7"/>
  <c r="L6" i="7"/>
  <c r="L13" i="7"/>
  <c r="M6" i="7"/>
  <c r="M13" i="7"/>
  <c r="N6" i="7"/>
  <c r="N13" i="7"/>
  <c r="O6" i="7"/>
  <c r="O13" i="7"/>
  <c r="P6" i="7"/>
  <c r="P13" i="7"/>
  <c r="Q6" i="7"/>
  <c r="Q13" i="7"/>
  <c r="R6" i="7"/>
  <c r="R13" i="7"/>
  <c r="S6" i="7"/>
  <c r="S13" i="7"/>
  <c r="T6" i="7"/>
  <c r="T13" i="7"/>
  <c r="U6" i="7"/>
  <c r="U13" i="7"/>
  <c r="V6" i="7"/>
  <c r="V13" i="7"/>
  <c r="W6" i="7"/>
  <c r="W13" i="7"/>
  <c r="X6" i="7"/>
  <c r="X13" i="7"/>
  <c r="Y6" i="7"/>
  <c r="Y13" i="7"/>
  <c r="Z6" i="7"/>
  <c r="Z13" i="7"/>
  <c r="AA6" i="7"/>
  <c r="AA13" i="7"/>
  <c r="AB6" i="7"/>
  <c r="AB13" i="7"/>
  <c r="AC6" i="7"/>
  <c r="AC13" i="7"/>
  <c r="AD6" i="7"/>
  <c r="AD13" i="7"/>
  <c r="AE6" i="7"/>
  <c r="AE13" i="7"/>
  <c r="AF6" i="7"/>
  <c r="AF13" i="7"/>
  <c r="AG6" i="7"/>
  <c r="AG13" i="7"/>
  <c r="AH6" i="7"/>
  <c r="AH13" i="7"/>
  <c r="AI6" i="7"/>
  <c r="AI13" i="7"/>
  <c r="AJ6" i="7"/>
  <c r="AJ13" i="7"/>
  <c r="AK6" i="7"/>
  <c r="AK13" i="7"/>
  <c r="AL6" i="7"/>
  <c r="AL13" i="7"/>
  <c r="AM6" i="7"/>
  <c r="AM13" i="7"/>
  <c r="AN6" i="7"/>
  <c r="AN13" i="7"/>
  <c r="AO6" i="7"/>
  <c r="AO13" i="7"/>
  <c r="AP6" i="7"/>
  <c r="AP13" i="7"/>
  <c r="AQ6" i="7"/>
  <c r="AQ13" i="7"/>
  <c r="AR6" i="7"/>
  <c r="AR13" i="7"/>
  <c r="AS6" i="7"/>
  <c r="AS13" i="7"/>
  <c r="AT6" i="7"/>
  <c r="AT13" i="7"/>
  <c r="AU6" i="7"/>
  <c r="AU13" i="7"/>
  <c r="AV6" i="7"/>
  <c r="AV13" i="7"/>
  <c r="AW6" i="7"/>
  <c r="AW13" i="7"/>
  <c r="AX6" i="7"/>
  <c r="AX13" i="7"/>
  <c r="AY6" i="7"/>
  <c r="AY13" i="7"/>
  <c r="AZ6" i="7"/>
  <c r="AZ13" i="7"/>
  <c r="BA6" i="7"/>
  <c r="BA13" i="7"/>
  <c r="BB6" i="7"/>
  <c r="BB13" i="7"/>
  <c r="BC6" i="7"/>
  <c r="BC13" i="7"/>
  <c r="BD6" i="7"/>
  <c r="BD13" i="7"/>
  <c r="BE6" i="7"/>
  <c r="BE13" i="7"/>
  <c r="BF6" i="7"/>
  <c r="BF13" i="7"/>
  <c r="BG6" i="7"/>
  <c r="BG13" i="7"/>
  <c r="BH6" i="7"/>
  <c r="BH13" i="7"/>
  <c r="BI6" i="7"/>
  <c r="BI13" i="7"/>
  <c r="B6" i="7"/>
  <c r="B13" i="7"/>
  <c r="C17" i="9"/>
  <c r="C20" i="9"/>
  <c r="C21" i="9"/>
  <c r="C18" i="9"/>
  <c r="C19" i="9"/>
  <c r="C22" i="9"/>
  <c r="C23" i="9"/>
  <c r="C25" i="9"/>
  <c r="D17" i="9"/>
  <c r="D20" i="9"/>
  <c r="D21" i="9"/>
  <c r="D18" i="9"/>
  <c r="D19" i="9"/>
  <c r="D22" i="9"/>
  <c r="D23" i="9"/>
  <c r="D25" i="9"/>
  <c r="E17" i="9"/>
  <c r="E20" i="9"/>
  <c r="E21" i="9"/>
  <c r="E18" i="9"/>
  <c r="E19" i="9"/>
  <c r="E22" i="9"/>
  <c r="E23" i="9"/>
  <c r="E25" i="9"/>
  <c r="F17" i="9"/>
  <c r="F20" i="9"/>
  <c r="F21" i="9"/>
  <c r="F18" i="9"/>
  <c r="F19" i="9"/>
  <c r="F22" i="9"/>
  <c r="F23" i="9"/>
  <c r="F25" i="9"/>
  <c r="B17" i="9"/>
  <c r="B20" i="9"/>
  <c r="B21" i="9"/>
  <c r="B23" i="9"/>
  <c r="B18" i="9"/>
  <c r="B19" i="9"/>
  <c r="B22" i="9"/>
  <c r="B25" i="9"/>
  <c r="C16" i="7"/>
  <c r="C19" i="7"/>
  <c r="D16" i="7"/>
  <c r="D19" i="7"/>
  <c r="E16" i="7"/>
  <c r="E19" i="7"/>
  <c r="F16" i="7"/>
  <c r="F19" i="7"/>
  <c r="B16" i="7"/>
  <c r="B19" i="7"/>
  <c r="C13" i="8"/>
  <c r="C14" i="8"/>
  <c r="C15" i="8"/>
  <c r="C17" i="8"/>
  <c r="C18" i="8"/>
  <c r="D13" i="8"/>
  <c r="D14" i="8"/>
  <c r="D15" i="8"/>
  <c r="D17" i="8"/>
  <c r="D18" i="8"/>
  <c r="E13" i="8"/>
  <c r="E14" i="8"/>
  <c r="E15" i="8"/>
  <c r="E17" i="8"/>
  <c r="E18" i="8"/>
  <c r="F13" i="8"/>
  <c r="F14" i="8"/>
  <c r="F15" i="8"/>
  <c r="F17" i="8"/>
  <c r="F18" i="8"/>
  <c r="B13" i="8"/>
  <c r="B14" i="8"/>
  <c r="B15" i="8"/>
  <c r="B17" i="8"/>
  <c r="B18" i="8"/>
  <c r="A2" i="1"/>
  <c r="C39" i="1"/>
  <c r="D39" i="1"/>
  <c r="E39" i="1"/>
  <c r="F39" i="1"/>
  <c r="B39" i="1"/>
  <c r="A2" i="8"/>
  <c r="B23" i="15"/>
  <c r="C23" i="15"/>
  <c r="D23" i="15"/>
  <c r="E23" i="15"/>
  <c r="F23" i="15"/>
  <c r="B24" i="15"/>
  <c r="C24" i="15"/>
  <c r="D24" i="15"/>
  <c r="E24" i="15"/>
  <c r="F24" i="15"/>
  <c r="B25" i="15"/>
  <c r="C25" i="15"/>
  <c r="D25" i="15"/>
  <c r="E25" i="15"/>
  <c r="F25" i="15"/>
  <c r="B26" i="15"/>
  <c r="C26" i="15"/>
  <c r="D26" i="15"/>
  <c r="E26" i="15"/>
  <c r="F26" i="15"/>
  <c r="B27" i="15"/>
  <c r="C27" i="15"/>
  <c r="D27" i="15"/>
  <c r="E27" i="15"/>
  <c r="F27" i="15"/>
  <c r="B28" i="15"/>
  <c r="C28" i="15"/>
  <c r="D28" i="15"/>
  <c r="E28" i="15"/>
  <c r="F28" i="15"/>
  <c r="B29" i="15"/>
  <c r="C29" i="15"/>
  <c r="D29" i="15"/>
  <c r="F29" i="15"/>
  <c r="B30" i="15"/>
  <c r="C30" i="15"/>
  <c r="D30" i="15"/>
  <c r="E30" i="15"/>
  <c r="F30" i="15"/>
  <c r="B31" i="15"/>
  <c r="C31" i="15"/>
  <c r="D31" i="15"/>
  <c r="E31" i="15"/>
  <c r="F31" i="15"/>
  <c r="B32" i="15"/>
  <c r="C32" i="15"/>
  <c r="D32" i="15"/>
  <c r="E32" i="15"/>
  <c r="F32" i="15"/>
  <c r="B33" i="15"/>
  <c r="C33" i="15"/>
  <c r="D33" i="15"/>
  <c r="F33" i="15"/>
  <c r="B34" i="15"/>
  <c r="C34" i="15"/>
  <c r="D34" i="15"/>
  <c r="F34" i="15"/>
  <c r="B35" i="15"/>
  <c r="C35" i="15"/>
  <c r="D35" i="15"/>
  <c r="F35" i="15"/>
  <c r="C94" i="5"/>
  <c r="C95" i="5"/>
  <c r="C96" i="5"/>
  <c r="C108" i="5"/>
  <c r="D94" i="5"/>
  <c r="D95" i="5"/>
  <c r="D108" i="5"/>
  <c r="E94" i="5"/>
  <c r="E95" i="5"/>
  <c r="E108" i="5"/>
  <c r="F94" i="5"/>
  <c r="F95" i="5"/>
  <c r="F108" i="5"/>
  <c r="C91" i="5"/>
  <c r="D91" i="5"/>
  <c r="E91" i="5"/>
  <c r="F91" i="5"/>
  <c r="D109" i="5"/>
  <c r="F109" i="5"/>
  <c r="E109" i="5"/>
  <c r="C109" i="5"/>
  <c r="E70" i="5"/>
  <c r="D70" i="5"/>
  <c r="E87" i="5"/>
  <c r="D87" i="5"/>
  <c r="C87" i="5"/>
  <c r="B87" i="5"/>
  <c r="A2" i="6"/>
  <c r="A2" i="9"/>
  <c r="A3" i="5"/>
  <c r="A2" i="5"/>
  <c r="A2" i="15"/>
  <c r="A2" i="7"/>
  <c r="E29" i="15"/>
  <c r="E33" i="15"/>
  <c r="E34" i="15"/>
  <c r="E35" i="15"/>
</calcChain>
</file>

<file path=xl/comments1.xml><?xml version="1.0" encoding="utf-8"?>
<comments xmlns="http://schemas.openxmlformats.org/spreadsheetml/2006/main">
  <authors>
    <author>jd</author>
    <author>Rafaela Ushikubo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jd:</t>
        </r>
        <r>
          <rPr>
            <sz val="9"/>
            <color indexed="81"/>
            <rFont val="Tahoma"/>
            <family val="2"/>
          </rPr>
          <t xml:space="preserve">
Valor médio previsto para os próximos anos.</t>
        </r>
      </text>
    </comment>
    <comment ref="B16" authorId="1" shapeId="0">
      <text>
        <r>
          <rPr>
            <b/>
            <sz val="9"/>
            <color indexed="81"/>
            <rFont val="Calibri"/>
            <family val="2"/>
          </rPr>
          <t>Cidade de São Paulo, sede do Brazil Experience</t>
        </r>
      </text>
    </comment>
    <comment ref="B24" authorId="1" shapeId="0">
      <text>
        <r>
          <rPr>
            <b/>
            <sz val="9"/>
            <color indexed="81"/>
            <rFont val="Calibri"/>
            <family val="2"/>
          </rPr>
          <t xml:space="preserve">Valor médio que as pessoas gastam segundo a pesquisa primária
</t>
        </r>
      </text>
    </comment>
    <comment ref="B27" authorId="1" shapeId="0">
      <text>
        <r>
          <rPr>
            <b/>
            <sz val="9"/>
            <color indexed="81"/>
            <rFont val="Calibri"/>
            <family val="2"/>
          </rPr>
          <t xml:space="preserve">No começo do negócio, primeiros 2 anos, será cobrado 5% do valor do produto vendido
</t>
        </r>
      </text>
    </comment>
    <comment ref="A34" authorId="1" shapeId="0">
      <text>
        <r>
          <rPr>
            <b/>
            <sz val="9"/>
            <color indexed="81"/>
            <rFont val="Calibri"/>
            <family val="2"/>
          </rPr>
          <t xml:space="preserve">De acordo com a pesquisa primária - 42% gastam em média 50 - 100 reais em compras
</t>
        </r>
      </text>
    </comment>
  </commentList>
</comments>
</file>

<file path=xl/comments2.xml><?xml version="1.0" encoding="utf-8"?>
<comments xmlns="http://schemas.openxmlformats.org/spreadsheetml/2006/main">
  <authors>
    <author>Rafaela Ushikubo</author>
  </authors>
  <commentList>
    <comment ref="A6" authorId="0" shapeId="0">
      <text>
        <r>
          <rPr>
            <sz val="9"/>
            <color indexed="81"/>
            <rFont val="Calibri"/>
            <family val="2"/>
          </rPr>
          <t>R$ 3000 por m2
+ R$ 18 mil de consultoria de arquitetura
500 m2 de salão</t>
        </r>
      </text>
    </comment>
    <comment ref="Z6" authorId="0" shapeId="0">
      <text>
        <r>
          <rPr>
            <b/>
            <sz val="9"/>
            <color indexed="81"/>
            <rFont val="Calibri"/>
            <family val="2"/>
          </rPr>
          <t>2o ano:
R$ 100.000 para revisão do cenário
dividido em 10x</t>
        </r>
      </text>
    </comment>
    <comment ref="AL6" authorId="0" shapeId="0">
      <text>
        <r>
          <rPr>
            <b/>
            <sz val="9"/>
            <color indexed="81"/>
            <rFont val="Calibri"/>
            <family val="2"/>
          </rPr>
          <t xml:space="preserve">R$ 30.000 em reparos </t>
        </r>
      </text>
    </comment>
    <comment ref="G7" authorId="0" shapeId="0">
      <text>
        <r>
          <rPr>
            <b/>
            <sz val="9"/>
            <color indexed="81"/>
            <rFont val="Calibri"/>
            <family val="2"/>
          </rPr>
          <t xml:space="preserve">Reposição de utensilios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Calibri"/>
            <family val="2"/>
          </rPr>
          <t xml:space="preserve">R$ 200 mil para móveis considerando 300 clientes por dia.
Valor dividido em 10x
</t>
        </r>
      </text>
    </comment>
    <comment ref="N8" authorId="0" shapeId="0">
      <text>
        <r>
          <rPr>
            <b/>
            <sz val="9"/>
            <color indexed="81"/>
            <rFont val="Calibri"/>
            <family val="2"/>
          </rPr>
          <t xml:space="preserve">R$ 50 mil dividido em 5 parcelas para comprar mais móveis para 30% a mais de clientes.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Z8" authorId="0" shapeId="0">
      <text>
        <r>
          <rPr>
            <b/>
            <sz val="9"/>
            <color indexed="81"/>
            <rFont val="Calibri"/>
            <family val="2"/>
          </rPr>
          <t>R$ 50 mil para comprar mais móveis para 30% a mais de clientes.</t>
        </r>
      </text>
    </comment>
    <comment ref="AL8" authorId="0" shapeId="0">
      <text>
        <r>
          <rPr>
            <b/>
            <sz val="9"/>
            <color indexed="81"/>
            <rFont val="Calibri"/>
            <family val="2"/>
          </rPr>
          <t>R$ 50 mil para comprar mais móveis para 30% a mais de clientes.</t>
        </r>
      </text>
    </comment>
    <comment ref="AX8" authorId="0" shapeId="0">
      <text>
        <r>
          <rPr>
            <b/>
            <sz val="9"/>
            <color indexed="81"/>
            <rFont val="Calibri"/>
            <family val="2"/>
          </rPr>
          <t>R$ 50 mil para comprar mais móveis para 30% a mais de clientes.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Rafaela Ushikubo</author>
    <author>jd</author>
  </authors>
  <commentList>
    <comment ref="H8" authorId="0" shapeId="0">
      <text>
        <r>
          <rPr>
            <b/>
            <sz val="9"/>
            <color indexed="81"/>
            <rFont val="Calibri"/>
            <family val="2"/>
          </rPr>
          <t>Para 400 clientes o gasto de água é de R$ 3265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Aumentos decorrem de necessidade de mais limpeza para mais clientes</t>
        </r>
      </text>
    </comment>
    <comment ref="A12" authorId="0" shapeId="0">
      <text>
        <r>
          <rPr>
            <b/>
            <sz val="9"/>
            <color indexed="81"/>
            <rFont val="Calibri"/>
            <family val="2"/>
          </rPr>
          <t xml:space="preserve">Valor proporcional as despesas totais de operações
</t>
        </r>
      </text>
    </comment>
  </commentList>
</comments>
</file>

<file path=xl/comments4.xml><?xml version="1.0" encoding="utf-8"?>
<comments xmlns="http://schemas.openxmlformats.org/spreadsheetml/2006/main">
  <authors>
    <author>Rafaela Ushikubo</author>
  </authors>
  <commentList>
    <comment ref="A5" authorId="0" shapeId="0">
      <text>
        <r>
          <rPr>
            <b/>
            <sz val="9"/>
            <color indexed="81"/>
            <rFont val="Calibri"/>
            <family val="2"/>
          </rPr>
          <t xml:space="preserve">11000 de estoque por dia </t>
        </r>
      </text>
    </comment>
    <comment ref="A6" authorId="0" shapeId="0">
      <text>
        <r>
          <rPr>
            <sz val="9"/>
            <color indexed="81"/>
            <rFont val="Calibri"/>
            <family val="2"/>
          </rPr>
          <t xml:space="preserve">Revistas Veja = R$ 65000
Revistas TAM / Gol = R$ 17800
Sites de turismo = R$ 3000
Convites a especialistas = R$ 120
Contratos de descontos com parceiros = R$ 2562
Distribuição de panfletos em exposições  = R$ 11600
Agências de turismo e hotéis = R$ 6960
</t>
        </r>
      </text>
    </comment>
    <comment ref="A7" authorId="0" shapeId="0">
      <text>
        <r>
          <rPr>
            <sz val="9"/>
            <color indexed="81"/>
            <rFont val="Calibri"/>
            <family val="2"/>
          </rPr>
          <t xml:space="preserve">7,5 custo do produto
30 dias
300 pessoas / dia primeiros 6 meses 
42% que fazem compras
</t>
        </r>
      </text>
    </comment>
    <comment ref="A8" authorId="0" shapeId="0">
      <text>
        <r>
          <rPr>
            <b/>
            <sz val="9"/>
            <color indexed="81"/>
            <rFont val="Calibri"/>
            <family val="2"/>
          </rPr>
          <t xml:space="preserve">ERP = R$ 1000 inicial
ERP = R$ 350 manutenção
POS = R$ 200 por máquina mensal
12 POS (1 para cada 5 mesas)
</t>
        </r>
      </text>
    </comment>
  </commentList>
</comments>
</file>

<file path=xl/comments5.xml><?xml version="1.0" encoding="utf-8"?>
<comments xmlns="http://schemas.openxmlformats.org/spreadsheetml/2006/main">
  <authors>
    <author>jd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jd:</t>
        </r>
        <r>
          <rPr>
            <sz val="9"/>
            <color indexed="81"/>
            <rFont val="Tahoma"/>
            <family val="2"/>
          </rPr>
          <t xml:space="preserve">
Considerou-se que encargos e benefícios correspondem a 100% do salário. Assim, o valor apresentado aqui corresponde a 2 vezes o salário base do funcionário. As únicas exceções são os conselheiros (que emitem nota fiscal), os estagiários (que não pagam encargos) e os sócios, para os quais o valor dos encargos é um pouco menor.</t>
        </r>
      </text>
    </comment>
  </commentList>
</comments>
</file>

<file path=xl/comments6.xml><?xml version="1.0" encoding="utf-8"?>
<comments xmlns="http://schemas.openxmlformats.org/spreadsheetml/2006/main">
  <authors>
    <author>jd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jd:
Importante: nesta simulação, para simplificar a análise, considerou-se que todas as vendas ocorreram à vista e que os impostos incidentes são pagos no mesmo mês das vendas. Na prática, isso não ocorre, pois o fluxo de caixa será provavelmente influenciado por vendas a prazo e os impostos incidirão de acordo com o regime definido para a empresa: lucro real, lucro presumido etc. E ainda, caso você decida pela adesão ao Simples Nacional todos os impostos incidirão sobre a receita, já que há uma alíquota única de imposto.
Não foram consideradas ainda depreciação e amortização.
Isso posto, os resultados aqui apresentados servem apenas para se ter uma referência de valores e viabilidade financeira. Mesmo assim, não fogem muito da realidade, apesar das ressalvas acima. O cenário aqui apresentado é dos mais onerosos para o empreendedor, pois há impostos integrais incidentes na receita e no lucro, o que geralmente pode ser evitado legalmente com gestões financeira e contábil adequadas. 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jd:</t>
        </r>
        <r>
          <rPr>
            <sz val="9"/>
            <color indexed="81"/>
            <rFont val="Tahoma"/>
            <family val="2"/>
          </rPr>
          <t xml:space="preserve">
Para facilitar o entendimento, os custos e despesas referentes aos funcionários foram considerados em linha à parte. Uma maneira mais precisa para obter esta projeção seria vincular os pagamentos com funcionários de atividades produtivas (mkt, comercial, suporte aos usuários etc.) aos custos e os pagamentos de funcionários de atividades de suporte (adm, financeiro etc.) às despesas. Isso permitiria ter uma referência de margem operacional e líquida para comparação com outros negócios similares.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jd:</t>
        </r>
        <r>
          <rPr>
            <sz val="9"/>
            <color indexed="81"/>
            <rFont val="Tahoma"/>
            <family val="2"/>
          </rPr>
          <t xml:space="preserve">
Esse seria o valor de referência, mas cabe negociação. Geralmente, os investidores de risco e anjos ficam com menos de 50% do negócio no aporte inicial, mas é claro que sempre vão querer mais! Porém, a taxa de desconto considerada neste cenário (9%) é considerada baixa para a maioria dos investidores, o que valoriza ainda mais o aporte de recursos vindos desta fonte.</t>
        </r>
      </text>
    </comment>
  </commentList>
</comments>
</file>

<file path=xl/sharedStrings.xml><?xml version="1.0" encoding="utf-8"?>
<sst xmlns="http://schemas.openxmlformats.org/spreadsheetml/2006/main" count="358" uniqueCount="187">
  <si>
    <t>mês13</t>
  </si>
  <si>
    <t>mês14</t>
  </si>
  <si>
    <t>mês15</t>
  </si>
  <si>
    <t>mês16</t>
  </si>
  <si>
    <t>mês17</t>
  </si>
  <si>
    <t>mês18</t>
  </si>
  <si>
    <t>mês19</t>
  </si>
  <si>
    <t>mês20</t>
  </si>
  <si>
    <t>mês21</t>
  </si>
  <si>
    <t>mês22</t>
  </si>
  <si>
    <t>mês23</t>
  </si>
  <si>
    <t>mês24</t>
  </si>
  <si>
    <t>mês25</t>
  </si>
  <si>
    <t>mês26</t>
  </si>
  <si>
    <t>mês27</t>
  </si>
  <si>
    <t>mês28</t>
  </si>
  <si>
    <t>mês29</t>
  </si>
  <si>
    <t>mês30</t>
  </si>
  <si>
    <t>mês31</t>
  </si>
  <si>
    <t>mês32</t>
  </si>
  <si>
    <t>mês33</t>
  </si>
  <si>
    <t>mês34</t>
  </si>
  <si>
    <t>IR</t>
  </si>
  <si>
    <t>Contador</t>
  </si>
  <si>
    <t>Receita</t>
  </si>
  <si>
    <t>TOTAL</t>
  </si>
  <si>
    <t>Custos</t>
  </si>
  <si>
    <t>Despesas</t>
  </si>
  <si>
    <t>mês38</t>
  </si>
  <si>
    <t>mês39</t>
  </si>
  <si>
    <t>mês40</t>
  </si>
  <si>
    <t>mês41</t>
  </si>
  <si>
    <t>mês42</t>
  </si>
  <si>
    <t>mês43</t>
  </si>
  <si>
    <t>mês44</t>
  </si>
  <si>
    <t>mês45</t>
  </si>
  <si>
    <t>mês46</t>
  </si>
  <si>
    <t>mês47</t>
  </si>
  <si>
    <t>mês48</t>
  </si>
  <si>
    <t>mês49</t>
  </si>
  <si>
    <t>mês50</t>
  </si>
  <si>
    <t>mês51</t>
  </si>
  <si>
    <t>mês52</t>
  </si>
  <si>
    <t>mês53</t>
  </si>
  <si>
    <t>mês54</t>
  </si>
  <si>
    <t>mês55</t>
  </si>
  <si>
    <t>mês56</t>
  </si>
  <si>
    <t>mês57</t>
  </si>
  <si>
    <t>mês58</t>
  </si>
  <si>
    <t>Investimentos na infra-estrutura</t>
  </si>
  <si>
    <t>Nome da Empresa</t>
  </si>
  <si>
    <t>Ano de Início da Operação</t>
  </si>
  <si>
    <t>Mês 1</t>
  </si>
  <si>
    <t>Ano Final da Projeção</t>
  </si>
  <si>
    <t>Moeda</t>
  </si>
  <si>
    <t>R$</t>
  </si>
  <si>
    <t>Denominação</t>
  </si>
  <si>
    <t>000's</t>
  </si>
  <si>
    <t>mês1</t>
  </si>
  <si>
    <t>mês 2</t>
  </si>
  <si>
    <t>mês3</t>
  </si>
  <si>
    <t>mês4</t>
  </si>
  <si>
    <t>mês5</t>
  </si>
  <si>
    <t>mês6</t>
  </si>
  <si>
    <t>mês7</t>
  </si>
  <si>
    <t>mês8</t>
  </si>
  <si>
    <t>Lucro Anual</t>
  </si>
  <si>
    <t>Taxa de desconto</t>
  </si>
  <si>
    <t>VPL</t>
  </si>
  <si>
    <t>Despesas operacionais</t>
  </si>
  <si>
    <t>PREMISSAS GERAIS</t>
  </si>
  <si>
    <t>mês11</t>
  </si>
  <si>
    <t>mês12</t>
  </si>
  <si>
    <t>mês9</t>
  </si>
  <si>
    <t>mês10</t>
  </si>
  <si>
    <t>mês59</t>
  </si>
  <si>
    <t>mês60</t>
  </si>
  <si>
    <t>Salário dos Funcionários</t>
  </si>
  <si>
    <t>QUADRO DE FUNCIONÁRIOS</t>
  </si>
  <si>
    <t>CONSELHO</t>
  </si>
  <si>
    <t>CSLL</t>
  </si>
  <si>
    <t>Funcionários</t>
  </si>
  <si>
    <t>Investimentos</t>
  </si>
  <si>
    <t>mês35</t>
  </si>
  <si>
    <t>mês36</t>
  </si>
  <si>
    <t>mês37</t>
  </si>
  <si>
    <t>RESULTADOS ANUAIS</t>
  </si>
  <si>
    <t>Lucro Bruto</t>
  </si>
  <si>
    <t>Lucro Líquido</t>
  </si>
  <si>
    <t>ISS</t>
  </si>
  <si>
    <t>PIS/COFINS</t>
  </si>
  <si>
    <t>Caixa Acumulado [R$]</t>
  </si>
  <si>
    <t>Estagiário</t>
  </si>
  <si>
    <t>SALÁRIOS (já com ENCARGOS/BENEFÍCIOS)</t>
  </si>
  <si>
    <t>GASTOS TOTAIS COM FUNCIONÁRIOS</t>
  </si>
  <si>
    <t>Mês 60</t>
  </si>
  <si>
    <t>Ano 1</t>
  </si>
  <si>
    <t>Ano 2</t>
  </si>
  <si>
    <t>Ano 3</t>
  </si>
  <si>
    <t>Ano 4</t>
  </si>
  <si>
    <t>Ano 5</t>
  </si>
  <si>
    <t>Premissas comerciais</t>
  </si>
  <si>
    <t>PREMISSAS</t>
  </si>
  <si>
    <t>Observação: passe o ícone (do mouse) sobre as células para ter acesso à explicação do memorial de cálculo</t>
  </si>
  <si>
    <t>Receita Total</t>
  </si>
  <si>
    <t>RECEITA TOTAL</t>
  </si>
  <si>
    <t>Computadores, móveis etc.</t>
  </si>
  <si>
    <t>MARKETING/COMERCIAL</t>
  </si>
  <si>
    <t>ADMINISTRATIVO/FINANCEIRO</t>
  </si>
  <si>
    <t>Diretor Administrativo-Financeiro</t>
  </si>
  <si>
    <t>Diretor de Marketing (pro-labore)</t>
  </si>
  <si>
    <t>Assistente adm-financeiro</t>
  </si>
  <si>
    <t>Resultados</t>
  </si>
  <si>
    <t>Impostos sobre faturamento</t>
  </si>
  <si>
    <t>Encargos e impostos</t>
  </si>
  <si>
    <t>RECEITA</t>
  </si>
  <si>
    <t>Receita total bruta</t>
  </si>
  <si>
    <t>Impostos sobre a receita bruta</t>
  </si>
  <si>
    <t>Receita líquida</t>
  </si>
  <si>
    <t>Resultados Anuais</t>
  </si>
  <si>
    <t>APORTE</t>
  </si>
  <si>
    <t>Assessoria jurídica</t>
  </si>
  <si>
    <t>Investimentos em infraestrutura</t>
  </si>
  <si>
    <t>GASTOS TOTAIS COM SALÁRIOS/BENEFÍCIOS</t>
  </si>
  <si>
    <t>QUANTIDADE DE FUNCIONÁRIOS</t>
  </si>
  <si>
    <t>TOTAL DE FUNCIONÁRIOS</t>
  </si>
  <si>
    <t>TIR</t>
  </si>
  <si>
    <t>após 5 anos</t>
  </si>
  <si>
    <t>Pre-money valuation</t>
  </si>
  <si>
    <t>Post-money valuation</t>
  </si>
  <si>
    <t>Contrapartida ao investidor</t>
  </si>
  <si>
    <t>Paisagismo temático</t>
  </si>
  <si>
    <t>Lojas (inclui estoque)</t>
  </si>
  <si>
    <t>Restaurante (inclui estoque)</t>
  </si>
  <si>
    <t>Infraestrutura</t>
  </si>
  <si>
    <t>Alimentação</t>
  </si>
  <si>
    <t>Venda de produtos - consignados</t>
  </si>
  <si>
    <t>Taxa cobrada pela venda dos produtos consignados</t>
  </si>
  <si>
    <t>Venda dos produtos Brazil experience</t>
  </si>
  <si>
    <t>Receita de produtos consignados</t>
  </si>
  <si>
    <t>Receita de produtos Brazil Experience</t>
  </si>
  <si>
    <t>Premissas de número de clientes</t>
  </si>
  <si>
    <t>Número de cliente/dia</t>
  </si>
  <si>
    <t>Número de cliente/ano</t>
  </si>
  <si>
    <t>Premissas de receita</t>
  </si>
  <si>
    <t>Receita média com alimentação/dia</t>
  </si>
  <si>
    <t>Receita média com alimentação/ano</t>
  </si>
  <si>
    <t>% cliente que fazem compras</t>
  </si>
  <si>
    <t>Receita média com venda de produtos consignados / ano</t>
  </si>
  <si>
    <t>Receita média com venda de produtos Brazil Experience / ano</t>
  </si>
  <si>
    <t>Orçamento com operações</t>
  </si>
  <si>
    <t>Operações</t>
  </si>
  <si>
    <t>Chefe</t>
  </si>
  <si>
    <t>Diretor Administrativo-Financeiro (pro-labore)</t>
  </si>
  <si>
    <t>Diretor de operações (pro-labore)</t>
  </si>
  <si>
    <t>Garçom  bilingue</t>
  </si>
  <si>
    <t>Garçom</t>
  </si>
  <si>
    <t>Brazil Experience</t>
  </si>
  <si>
    <t>Reajuste de salários (Selic, base 2014)</t>
  </si>
  <si>
    <t>Hostess</t>
  </si>
  <si>
    <t>Aux. Limpeza</t>
  </si>
  <si>
    <t>Caixa</t>
  </si>
  <si>
    <t>Segurança</t>
  </si>
  <si>
    <t>Computadores / Infraestrutura Wi-fi</t>
  </si>
  <si>
    <t>Aluguel / IPTU</t>
  </si>
  <si>
    <t>Aluguel mensal</t>
  </si>
  <si>
    <t>Cozinha industrial / mobiliário</t>
  </si>
  <si>
    <t>ERP + POS</t>
  </si>
  <si>
    <t>Vendas</t>
  </si>
  <si>
    <t>Produtos consignados</t>
  </si>
  <si>
    <t>Produtos Brazil Experience</t>
  </si>
  <si>
    <t>Web site</t>
  </si>
  <si>
    <t>Água</t>
  </si>
  <si>
    <t>Publicidade / marketing</t>
  </si>
  <si>
    <t>Material de limpeza e manuteção</t>
  </si>
  <si>
    <t>Telefonia + internet</t>
  </si>
  <si>
    <t>Energia elétrica</t>
  </si>
  <si>
    <t>Moveis / Restaurante</t>
  </si>
  <si>
    <t>Manutenção cenário</t>
  </si>
  <si>
    <t>Custos de operação</t>
  </si>
  <si>
    <t>OPERAÇÕES</t>
  </si>
  <si>
    <t>Conselheiro (adm. restaurantes)</t>
  </si>
  <si>
    <t>Aux.de cozinha</t>
  </si>
  <si>
    <t>Inflação</t>
  </si>
  <si>
    <t>equivale à máxima exposição do caixa (mês 11)</t>
  </si>
  <si>
    <t>Consultor (nutrição)</t>
  </si>
  <si>
    <t>TOTAL DE FUNCIONÁRIOS + CONSELHEIRO +CONSULTOR (nutrição)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</si>
</sst>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R$&quot;* #,##0.00_);_(&quot;R$&quot;* \(#,##0.00\);_(&quot;R$&quot;* &quot;-&quot;??_);_(@_)"/>
    <numFmt numFmtId="168" formatCode="_(&quot;$&quot;* #,##0.00_);_(&quot;$&quot;* \(#,##0.00\);_(&quot;$&quot;* &quot;-&quot;??_);_(@_)"/>
    <numFmt numFmtId="169" formatCode="_(* #,##0_);_(* \(#,##0\);_(* &quot;-&quot;??_);_(@_)"/>
    <numFmt numFmtId="170" formatCode="_-* #,##0_-;\-* #,##0_-;_-* &quot;-&quot;??_-;_-@_-"/>
  </numFmts>
  <fonts count="2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indexed="12"/>
      <name val="Calibri"/>
    </font>
    <font>
      <b/>
      <sz val="11"/>
      <color indexed="18"/>
      <name val="Calibri"/>
    </font>
    <font>
      <sz val="11"/>
      <color indexed="18"/>
      <name val="Calibri"/>
    </font>
    <font>
      <i/>
      <u/>
      <sz val="11"/>
      <name val="Calibri"/>
    </font>
    <font>
      <b/>
      <sz val="11"/>
      <color indexed="10"/>
      <name val="Calibri"/>
    </font>
    <font>
      <b/>
      <sz val="11"/>
      <color theme="0"/>
      <name val="Calibri"/>
    </font>
    <font>
      <sz val="11"/>
      <color theme="0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0">
    <xf numFmtId="0" fontId="0" fillId="0" borderId="0" xfId="0"/>
    <xf numFmtId="166" fontId="0" fillId="0" borderId="2" xfId="7" applyFont="1" applyBorder="1"/>
    <xf numFmtId="2" fontId="0" fillId="0" borderId="2" xfId="7" applyNumberFormat="1" applyFont="1" applyBorder="1"/>
    <xf numFmtId="166" fontId="0" fillId="0" borderId="10" xfId="7" applyFont="1" applyBorder="1"/>
    <xf numFmtId="166" fontId="0" fillId="0" borderId="0" xfId="7" applyFont="1" applyFill="1" applyBorder="1"/>
    <xf numFmtId="166" fontId="4" fillId="0" borderId="0" xfId="7" applyFont="1" applyFill="1" applyBorder="1"/>
    <xf numFmtId="0" fontId="4" fillId="5" borderId="0" xfId="0" applyFont="1" applyFill="1"/>
    <xf numFmtId="166" fontId="4" fillId="5" borderId="0" xfId="7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4" borderId="0" xfId="0" applyFont="1" applyFill="1"/>
    <xf numFmtId="0" fontId="4" fillId="0" borderId="0" xfId="0" applyFont="1" applyFill="1" applyAlignment="1">
      <alignment horizontal="center"/>
    </xf>
    <xf numFmtId="166" fontId="0" fillId="0" borderId="0" xfId="7" applyFont="1" applyFill="1" applyAlignment="1">
      <alignment horizontal="right" wrapText="1"/>
    </xf>
    <xf numFmtId="169" fontId="0" fillId="0" borderId="0" xfId="7" applyNumberFormat="1" applyFont="1" applyFill="1"/>
    <xf numFmtId="0" fontId="4" fillId="0" borderId="0" xfId="0" applyFont="1" applyBorder="1"/>
    <xf numFmtId="0" fontId="0" fillId="0" borderId="0" xfId="0" applyFont="1"/>
    <xf numFmtId="0" fontId="12" fillId="0" borderId="0" xfId="0" applyFont="1" applyBorder="1"/>
    <xf numFmtId="0" fontId="0" fillId="0" borderId="0" xfId="0" applyFont="1" applyFill="1" applyBorder="1"/>
    <xf numFmtId="166" fontId="0" fillId="0" borderId="2" xfId="0" applyNumberFormat="1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Alignment="1">
      <alignment horizontal="left"/>
    </xf>
    <xf numFmtId="166" fontId="0" fillId="0" borderId="0" xfId="0" applyNumberFormat="1" applyFont="1"/>
    <xf numFmtId="165" fontId="0" fillId="0" borderId="0" xfId="0" applyNumberFormat="1" applyFont="1" applyFill="1"/>
    <xf numFmtId="0" fontId="0" fillId="0" borderId="0" xfId="0" applyFont="1" applyFill="1"/>
    <xf numFmtId="0" fontId="0" fillId="4" borderId="0" xfId="0" applyFont="1" applyFill="1"/>
    <xf numFmtId="9" fontId="0" fillId="0" borderId="0" xfId="0" applyNumberFormat="1" applyFont="1"/>
    <xf numFmtId="165" fontId="0" fillId="0" borderId="0" xfId="0" applyNumberFormat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/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3" borderId="0" xfId="0" applyFont="1" applyFill="1"/>
    <xf numFmtId="0" fontId="12" fillId="0" borderId="0" xfId="0" applyFont="1" applyFill="1" applyBorder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12" fillId="0" borderId="0" xfId="0" applyFont="1"/>
    <xf numFmtId="0" fontId="12" fillId="0" borderId="0" xfId="0" applyFont="1" applyFill="1" applyBorder="1"/>
    <xf numFmtId="164" fontId="13" fillId="0" borderId="2" xfId="4" applyNumberFormat="1" applyFont="1" applyFill="1" applyBorder="1" applyAlignment="1">
      <alignment horizontal="center"/>
    </xf>
    <xf numFmtId="164" fontId="13" fillId="0" borderId="10" xfId="4" applyNumberFormat="1" applyFont="1" applyFill="1" applyBorder="1" applyAlignment="1">
      <alignment horizontal="center"/>
    </xf>
    <xf numFmtId="164" fontId="13" fillId="0" borderId="0" xfId="4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 applyAlignment="1"/>
    <xf numFmtId="0" fontId="8" fillId="0" borderId="2" xfId="4" applyFont="1" applyFill="1" applyBorder="1"/>
    <xf numFmtId="0" fontId="8" fillId="0" borderId="10" xfId="4" applyFont="1" applyFill="1" applyBorder="1"/>
    <xf numFmtId="168" fontId="14" fillId="0" borderId="0" xfId="4" applyNumberFormat="1" applyFont="1" applyFill="1" applyBorder="1"/>
    <xf numFmtId="168" fontId="14" fillId="0" borderId="0" xfId="1" applyNumberFormat="1" applyFont="1" applyFill="1" applyBorder="1" applyAlignment="1">
      <alignment horizontal="center"/>
    </xf>
    <xf numFmtId="164" fontId="8" fillId="0" borderId="2" xfId="4" applyNumberFormat="1" applyFont="1" applyFill="1" applyBorder="1"/>
    <xf numFmtId="164" fontId="8" fillId="0" borderId="0" xfId="4" applyNumberFormat="1" applyFont="1" applyFill="1" applyBorder="1"/>
    <xf numFmtId="168" fontId="12" fillId="0" borderId="0" xfId="4" applyNumberFormat="1" applyFont="1" applyFill="1" applyBorder="1"/>
    <xf numFmtId="0" fontId="8" fillId="2" borderId="0" xfId="4" applyFont="1" applyFill="1" applyBorder="1"/>
    <xf numFmtId="0" fontId="5" fillId="0" borderId="0" xfId="4" applyFont="1"/>
    <xf numFmtId="164" fontId="8" fillId="0" borderId="0" xfId="4" applyNumberFormat="1" applyFont="1"/>
    <xf numFmtId="1" fontId="0" fillId="0" borderId="0" xfId="0" applyNumberFormat="1" applyFont="1" applyFill="1"/>
    <xf numFmtId="170" fontId="0" fillId="0" borderId="0" xfId="0" applyNumberFormat="1" applyFont="1" applyFill="1"/>
    <xf numFmtId="169" fontId="0" fillId="0" borderId="0" xfId="0" applyNumberFormat="1" applyFont="1" applyFill="1"/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8" fillId="6" borderId="0" xfId="0" applyFont="1" applyFill="1" applyBorder="1"/>
    <xf numFmtId="0" fontId="19" fillId="6" borderId="0" xfId="0" applyFont="1" applyFill="1" applyBorder="1" applyAlignment="1">
      <alignment horizontal="left"/>
    </xf>
    <xf numFmtId="0" fontId="18" fillId="6" borderId="0" xfId="0" applyFont="1" applyFill="1"/>
    <xf numFmtId="0" fontId="18" fillId="7" borderId="0" xfId="0" applyFont="1" applyFill="1"/>
    <xf numFmtId="0" fontId="18" fillId="6" borderId="3" xfId="0" applyFont="1" applyFill="1" applyBorder="1" applyAlignment="1">
      <alignment horizontal="left"/>
    </xf>
    <xf numFmtId="0" fontId="18" fillId="6" borderId="5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166" fontId="18" fillId="7" borderId="0" xfId="7" applyFont="1" applyFill="1"/>
    <xf numFmtId="0" fontId="18" fillId="6" borderId="8" xfId="0" applyFont="1" applyFill="1" applyBorder="1" applyAlignment="1">
      <alignment horizontal="left"/>
    </xf>
    <xf numFmtId="0" fontId="18" fillId="6" borderId="9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/>
    <xf numFmtId="166" fontId="18" fillId="6" borderId="2" xfId="7" applyFont="1" applyFill="1" applyBorder="1"/>
    <xf numFmtId="0" fontId="18" fillId="6" borderId="2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center"/>
    </xf>
    <xf numFmtId="0" fontId="18" fillId="7" borderId="2" xfId="0" applyFont="1" applyFill="1" applyBorder="1"/>
    <xf numFmtId="166" fontId="19" fillId="7" borderId="2" xfId="0" applyNumberFormat="1" applyFont="1" applyFill="1" applyBorder="1" applyAlignment="1">
      <alignment horizontal="right"/>
    </xf>
    <xf numFmtId="9" fontId="0" fillId="0" borderId="2" xfId="6" applyFont="1" applyBorder="1"/>
    <xf numFmtId="0" fontId="8" fillId="0" borderId="2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left"/>
    </xf>
    <xf numFmtId="0" fontId="18" fillId="7" borderId="6" xfId="0" applyFont="1" applyFill="1" applyBorder="1" applyAlignment="1">
      <alignment horizontal="left"/>
    </xf>
    <xf numFmtId="166" fontId="18" fillId="7" borderId="7" xfId="7" applyFont="1" applyFill="1" applyBorder="1"/>
    <xf numFmtId="0" fontId="8" fillId="9" borderId="2" xfId="0" applyFont="1" applyFill="1" applyBorder="1"/>
    <xf numFmtId="0" fontId="8" fillId="9" borderId="2" xfId="0" applyFont="1" applyFill="1" applyBorder="1" applyAlignment="1">
      <alignment horizontal="left"/>
    </xf>
    <xf numFmtId="166" fontId="18" fillId="7" borderId="2" xfId="7" applyFont="1" applyFill="1" applyBorder="1"/>
    <xf numFmtId="17" fontId="18" fillId="6" borderId="0" xfId="0" applyNumberFormat="1" applyFont="1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18" fillId="0" borderId="0" xfId="0" applyFont="1" applyFill="1" applyBorder="1"/>
    <xf numFmtId="17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6" borderId="1" xfId="4" applyFont="1" applyFill="1" applyBorder="1"/>
    <xf numFmtId="1" fontId="18" fillId="6" borderId="0" xfId="0" applyNumberFormat="1" applyFont="1" applyFill="1" applyBorder="1" applyAlignment="1">
      <alignment horizontal="left"/>
    </xf>
    <xf numFmtId="0" fontId="18" fillId="7" borderId="2" xfId="4" applyFont="1" applyFill="1" applyBorder="1"/>
    <xf numFmtId="168" fontId="18" fillId="7" borderId="2" xfId="4" applyNumberFormat="1" applyFont="1" applyFill="1" applyBorder="1"/>
    <xf numFmtId="0" fontId="18" fillId="6" borderId="0" xfId="4" applyFont="1" applyFill="1" applyBorder="1" applyAlignment="1">
      <alignment horizontal="left"/>
    </xf>
    <xf numFmtId="0" fontId="18" fillId="6" borderId="0" xfId="4" applyFont="1" applyFill="1" applyBorder="1" applyAlignment="1">
      <alignment horizontal="center"/>
    </xf>
    <xf numFmtId="0" fontId="12" fillId="9" borderId="2" xfId="4" applyFont="1" applyFill="1" applyBorder="1" applyAlignment="1">
      <alignment horizontal="right"/>
    </xf>
    <xf numFmtId="0" fontId="8" fillId="9" borderId="2" xfId="4" applyFont="1" applyFill="1" applyBorder="1" applyAlignment="1">
      <alignment horizontal="right"/>
    </xf>
    <xf numFmtId="0" fontId="18" fillId="6" borderId="2" xfId="4" applyFont="1" applyFill="1" applyBorder="1" applyAlignment="1">
      <alignment horizontal="left"/>
    </xf>
    <xf numFmtId="0" fontId="18" fillId="6" borderId="2" xfId="4" applyFont="1" applyFill="1" applyBorder="1" applyAlignment="1">
      <alignment horizontal="center"/>
    </xf>
    <xf numFmtId="0" fontId="18" fillId="7" borderId="2" xfId="4" applyFont="1" applyFill="1" applyBorder="1" applyAlignment="1">
      <alignment horizontal="left"/>
    </xf>
    <xf numFmtId="164" fontId="18" fillId="7" borderId="2" xfId="4" applyNumberFormat="1" applyFont="1" applyFill="1" applyBorder="1" applyAlignment="1">
      <alignment horizontal="center"/>
    </xf>
    <xf numFmtId="0" fontId="18" fillId="7" borderId="2" xfId="4" applyFont="1" applyFill="1" applyBorder="1" applyAlignment="1">
      <alignment wrapText="1"/>
    </xf>
    <xf numFmtId="164" fontId="18" fillId="7" borderId="2" xfId="4" applyNumberFormat="1" applyFont="1" applyFill="1" applyBorder="1"/>
    <xf numFmtId="0" fontId="18" fillId="6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2" fontId="0" fillId="0" borderId="2" xfId="0" applyNumberFormat="1" applyFont="1" applyBorder="1"/>
    <xf numFmtId="166" fontId="18" fillId="7" borderId="2" xfId="0" applyNumberFormat="1" applyFont="1" applyFill="1" applyBorder="1"/>
    <xf numFmtId="2" fontId="8" fillId="0" borderId="2" xfId="7" applyNumberFormat="1" applyFont="1" applyFill="1" applyBorder="1" applyAlignment="1">
      <alignment horizontal="right" vertical="center"/>
    </xf>
    <xf numFmtId="0" fontId="18" fillId="7" borderId="2" xfId="0" applyFont="1" applyFill="1" applyBorder="1" applyAlignment="1">
      <alignment horizontal="left"/>
    </xf>
    <xf numFmtId="2" fontId="19" fillId="7" borderId="2" xfId="7" applyNumberFormat="1" applyFont="1" applyFill="1" applyBorder="1"/>
    <xf numFmtId="2" fontId="0" fillId="0" borderId="2" xfId="0" applyNumberFormat="1" applyFont="1" applyFill="1" applyBorder="1"/>
    <xf numFmtId="2" fontId="19" fillId="7" borderId="2" xfId="0" applyNumberFormat="1" applyFont="1" applyFill="1" applyBorder="1"/>
    <xf numFmtId="9" fontId="0" fillId="0" borderId="2" xfId="0" applyNumberFormat="1" applyFont="1" applyBorder="1"/>
    <xf numFmtId="0" fontId="12" fillId="9" borderId="0" xfId="4" applyFont="1" applyFill="1" applyBorder="1" applyAlignment="1">
      <alignment horizontal="left"/>
    </xf>
    <xf numFmtId="0" fontId="8" fillId="9" borderId="4" xfId="0" applyFont="1" applyFill="1" applyBorder="1" applyAlignment="1">
      <alignment horizontal="left"/>
    </xf>
    <xf numFmtId="0" fontId="0" fillId="9" borderId="2" xfId="0" applyFont="1" applyFill="1" applyBorder="1"/>
    <xf numFmtId="0" fontId="8" fillId="9" borderId="0" xfId="0" applyFont="1" applyFill="1" applyBorder="1" applyAlignment="1">
      <alignment horizontal="right"/>
    </xf>
    <xf numFmtId="10" fontId="8" fillId="0" borderId="2" xfId="6" applyNumberFormat="1" applyFont="1" applyFill="1" applyBorder="1" applyAlignment="1">
      <alignment horizontal="right"/>
    </xf>
    <xf numFmtId="9" fontId="8" fillId="0" borderId="2" xfId="0" applyNumberFormat="1" applyFont="1" applyFill="1" applyBorder="1"/>
    <xf numFmtId="10" fontId="8" fillId="0" borderId="2" xfId="0" applyNumberFormat="1" applyFont="1" applyFill="1" applyBorder="1"/>
    <xf numFmtId="0" fontId="8" fillId="9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167" fontId="0" fillId="0" borderId="2" xfId="0" applyNumberFormat="1" applyFont="1" applyBorder="1"/>
    <xf numFmtId="166" fontId="0" fillId="0" borderId="2" xfId="7" applyFont="1" applyBorder="1" applyAlignment="1">
      <alignment horizontal="right" wrapText="1"/>
    </xf>
    <xf numFmtId="1" fontId="0" fillId="0" borderId="2" xfId="0" applyNumberFormat="1" applyFont="1" applyBorder="1"/>
    <xf numFmtId="169" fontId="0" fillId="0" borderId="2" xfId="7" applyNumberFormat="1" applyFont="1" applyBorder="1"/>
    <xf numFmtId="0" fontId="18" fillId="7" borderId="2" xfId="0" applyFont="1" applyFill="1" applyBorder="1" applyAlignment="1">
      <alignment horizontal="center"/>
    </xf>
    <xf numFmtId="0" fontId="0" fillId="9" borderId="2" xfId="0" applyNumberFormat="1" applyFont="1" applyFill="1" applyBorder="1"/>
    <xf numFmtId="170" fontId="0" fillId="0" borderId="2" xfId="0" applyNumberFormat="1" applyFont="1" applyBorder="1"/>
    <xf numFmtId="169" fontId="0" fillId="0" borderId="2" xfId="0" applyNumberFormat="1" applyFont="1" applyBorder="1"/>
    <xf numFmtId="0" fontId="0" fillId="5" borderId="0" xfId="0" applyFont="1" applyFill="1" applyBorder="1"/>
    <xf numFmtId="0" fontId="0" fillId="0" borderId="0" xfId="0" applyFont="1" applyBorder="1" applyAlignment="1">
      <alignment horizontal="left"/>
    </xf>
    <xf numFmtId="0" fontId="19" fillId="6" borderId="0" xfId="4" applyFont="1" applyFill="1" applyBorder="1"/>
    <xf numFmtId="0" fontId="19" fillId="6" borderId="15" xfId="4" applyFont="1" applyFill="1" applyBorder="1"/>
    <xf numFmtId="0" fontId="19" fillId="6" borderId="0" xfId="4" applyFont="1" applyFill="1"/>
    <xf numFmtId="0" fontId="12" fillId="9" borderId="2" xfId="0" applyFont="1" applyFill="1" applyBorder="1" applyAlignment="1">
      <alignment horizontal="left"/>
    </xf>
    <xf numFmtId="0" fontId="4" fillId="9" borderId="14" xfId="0" applyFont="1" applyFill="1" applyBorder="1"/>
    <xf numFmtId="0" fontId="4" fillId="9" borderId="2" xfId="0" applyFont="1" applyFill="1" applyBorder="1"/>
    <xf numFmtId="0" fontId="4" fillId="9" borderId="2" xfId="0" applyFont="1" applyFill="1" applyBorder="1" applyAlignment="1">
      <alignment horizontal="left"/>
    </xf>
    <xf numFmtId="164" fontId="13" fillId="0" borderId="13" xfId="4" applyNumberFormat="1" applyFont="1" applyFill="1" applyBorder="1" applyAlignment="1">
      <alignment horizontal="center"/>
    </xf>
    <xf numFmtId="0" fontId="8" fillId="0" borderId="13" xfId="4" applyFont="1" applyFill="1" applyBorder="1"/>
    <xf numFmtId="164" fontId="8" fillId="0" borderId="13" xfId="4" applyNumberFormat="1" applyFont="1" applyFill="1" applyBorder="1"/>
    <xf numFmtId="0" fontId="12" fillId="9" borderId="2" xfId="4" applyFont="1" applyFill="1" applyBorder="1" applyAlignment="1">
      <alignment horizontal="left"/>
    </xf>
    <xf numFmtId="0" fontId="8" fillId="9" borderId="2" xfId="4" applyFont="1" applyFill="1" applyBorder="1" applyAlignment="1">
      <alignment horizontal="left"/>
    </xf>
    <xf numFmtId="0" fontId="8" fillId="9" borderId="0" xfId="4" applyFont="1" applyFill="1" applyBorder="1" applyAlignment="1">
      <alignment horizontal="left"/>
    </xf>
    <xf numFmtId="4" fontId="18" fillId="7" borderId="2" xfId="0" applyNumberFormat="1" applyFont="1" applyFill="1" applyBorder="1"/>
    <xf numFmtId="4" fontId="0" fillId="0" borderId="2" xfId="0" applyNumberFormat="1" applyFont="1" applyBorder="1"/>
    <xf numFmtId="4" fontId="4" fillId="8" borderId="2" xfId="0" applyNumberFormat="1" applyFont="1" applyFill="1" applyBorder="1"/>
    <xf numFmtId="4" fontId="0" fillId="0" borderId="2" xfId="0" applyNumberFormat="1" applyFont="1" applyBorder="1" applyAlignment="1">
      <alignment horizontal="right"/>
    </xf>
    <xf numFmtId="4" fontId="18" fillId="7" borderId="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4" fillId="0" borderId="2" xfId="0" applyNumberFormat="1" applyFont="1" applyFill="1" applyBorder="1"/>
    <xf numFmtId="4" fontId="0" fillId="0" borderId="0" xfId="0" applyNumberFormat="1" applyFont="1" applyAlignment="1">
      <alignment horizontal="left"/>
    </xf>
    <xf numFmtId="4" fontId="0" fillId="0" borderId="0" xfId="0" applyNumberFormat="1" applyFont="1"/>
    <xf numFmtId="4" fontId="0" fillId="0" borderId="2" xfId="6" applyNumberFormat="1" applyFont="1" applyBorder="1"/>
    <xf numFmtId="4" fontId="5" fillId="0" borderId="0" xfId="0" applyNumberFormat="1" applyFont="1" applyFill="1"/>
    <xf numFmtId="9" fontId="0" fillId="0" borderId="14" xfId="6" applyFont="1" applyBorder="1" applyAlignment="1">
      <alignment horizontal="right"/>
    </xf>
    <xf numFmtId="9" fontId="0" fillId="0" borderId="2" xfId="6" applyFont="1" applyFill="1" applyBorder="1"/>
    <xf numFmtId="0" fontId="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/>
    </xf>
  </cellXfs>
  <cellStyles count="8">
    <cellStyle name="Moeda" xfId="1" builtinId="4"/>
    <cellStyle name="Normal" xfId="0" builtinId="0"/>
    <cellStyle name="Normal 2" xfId="2"/>
    <cellStyle name="Normal 3" xfId="3"/>
    <cellStyle name="Normal_MS_FM02" xfId="4"/>
    <cellStyle name="Normal_Receita ik2" xfId="5"/>
    <cellStyle name="Porcentagem" xfId="6" builtinId="5"/>
    <cellStyle name="Vírgula" xfId="7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Receita!$A$16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Receita!$B$15:$F$15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Receita!$B$16:$F$16</c:f>
              <c:numCache>
                <c:formatCode>_(* #,##0.00_);_(* \(#,##0.00\);_(* "-"??_);_(@_)</c:formatCode>
                <c:ptCount val="5"/>
                <c:pt idx="0">
                  <c:v>3780000</c:v>
                </c:pt>
                <c:pt idx="1">
                  <c:v>10800000</c:v>
                </c:pt>
                <c:pt idx="2">
                  <c:v>14400000</c:v>
                </c:pt>
                <c:pt idx="3">
                  <c:v>19733333.333333336</c:v>
                </c:pt>
                <c:pt idx="4">
                  <c:v>25600000.000000015</c:v>
                </c:pt>
              </c:numCache>
            </c:numRef>
          </c:val>
        </c:ser>
        <c:ser>
          <c:idx val="1"/>
          <c:order val="1"/>
          <c:tx>
            <c:strRef>
              <c:f>Receita!$A$17</c:f>
              <c:strCache>
                <c:ptCount val="1"/>
                <c:pt idx="0">
                  <c:v>Produtos consignados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Receita!$B$15:$F$15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Receita!$B$17:$F$17</c:f>
              <c:numCache>
                <c:formatCode>_(* #,##0.00_);_(* \(#,##0.00\);_(* "-"??_);_(@_)</c:formatCode>
                <c:ptCount val="5"/>
                <c:pt idx="0">
                  <c:v>39690</c:v>
                </c:pt>
                <c:pt idx="1">
                  <c:v>90720</c:v>
                </c:pt>
                <c:pt idx="2">
                  <c:v>403200</c:v>
                </c:pt>
                <c:pt idx="3">
                  <c:v>645120.00000000012</c:v>
                </c:pt>
                <c:pt idx="4">
                  <c:v>1003519.9999999999</c:v>
                </c:pt>
              </c:numCache>
            </c:numRef>
          </c:val>
        </c:ser>
        <c:ser>
          <c:idx val="2"/>
          <c:order val="2"/>
          <c:tx>
            <c:strRef>
              <c:f>Receita!$A$18</c:f>
              <c:strCache>
                <c:ptCount val="1"/>
                <c:pt idx="0">
                  <c:v>Produtos Brazil Experience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Receita!$B$15:$F$15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Receita!$B$18:$F$18</c:f>
              <c:numCache>
                <c:formatCode>_(* #,##0.00_);_(* \(#,##0.00\);_(* "-"??_);_(@_)</c:formatCode>
                <c:ptCount val="5"/>
                <c:pt idx="0">
                  <c:v>340200</c:v>
                </c:pt>
                <c:pt idx="1">
                  <c:v>1209600</c:v>
                </c:pt>
                <c:pt idx="2">
                  <c:v>2016000</c:v>
                </c:pt>
                <c:pt idx="3">
                  <c:v>3225600.0000000005</c:v>
                </c:pt>
                <c:pt idx="4">
                  <c:v>5017600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Receita!$B$15:$F$15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Receita!$B$15:$F$15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Receita!$B$15:$F$15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127224"/>
        <c:axId val="415124872"/>
      </c:barChart>
      <c:catAx>
        <c:axId val="41512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500" baseline="0"/>
            </a:pPr>
            <a:endParaRPr lang="pt-BR"/>
          </a:p>
        </c:txPr>
        <c:crossAx val="415124872"/>
        <c:crosses val="autoZero"/>
        <c:auto val="1"/>
        <c:lblAlgn val="ctr"/>
        <c:lblOffset val="100"/>
        <c:noMultiLvlLbl val="0"/>
      </c:catAx>
      <c:valAx>
        <c:axId val="4151248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500" baseline="0"/>
            </a:pPr>
            <a:endParaRPr lang="pt-BR"/>
          </a:p>
        </c:txPr>
        <c:crossAx val="415127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7364505844845899"/>
          <c:y val="0.31332082551594798"/>
          <c:w val="0.212539851222104"/>
          <c:h val="0.431519699812382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78740157499999996" l="0.511811024" r="0.511811024" t="0.78740157499999996" header="0.31496062000000102" footer="0.314960620000001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lang="pt-BR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8669583000132496E-2"/>
          <c:y val="0.16318796918637399"/>
          <c:w val="0.88913489400119405"/>
          <c:h val="0.79506696615221595"/>
        </c:manualLayout>
      </c:layout>
      <c:lineChart>
        <c:grouping val="standard"/>
        <c:varyColors val="0"/>
        <c:ser>
          <c:idx val="0"/>
          <c:order val="0"/>
          <c:tx>
            <c:strRef>
              <c:f>Resultados!$A$20</c:f>
              <c:strCache>
                <c:ptCount val="1"/>
                <c:pt idx="0">
                  <c:v>Caixa Acumulado [R$]</c:v>
                </c:pt>
              </c:strCache>
            </c:strRef>
          </c:tx>
          <c:spPr>
            <a:ln w="50800"/>
          </c:spPr>
          <c:marker>
            <c:symbol val="circle"/>
            <c:size val="7"/>
            <c:spPr>
              <a:noFill/>
              <a:ln>
                <a:noFill/>
              </a:ln>
            </c:spPr>
          </c:marker>
          <c:dPt>
            <c:idx val="10"/>
            <c:bubble3D val="0"/>
          </c:dPt>
          <c:dPt>
            <c:idx val="11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</c:dPt>
          <c:dPt>
            <c:idx val="33"/>
            <c:marker>
              <c:symbol val="none"/>
            </c:marker>
            <c:bubble3D val="0"/>
          </c:dPt>
          <c:dPt>
            <c:idx val="34"/>
            <c:marker>
              <c:symbol val="triangle"/>
              <c:size val="9"/>
            </c:marker>
            <c:bubble3D val="0"/>
          </c:dPt>
          <c:val>
            <c:numRef>
              <c:f>Resultados!$B$20:$BI$20</c:f>
              <c:numCache>
                <c:formatCode>#,##0.00</c:formatCode>
                <c:ptCount val="60"/>
                <c:pt idx="0">
                  <c:v>-2382068.0299999998</c:v>
                </c:pt>
                <c:pt idx="1">
                  <c:v>-2512036.09</c:v>
                </c:pt>
                <c:pt idx="2">
                  <c:v>-2712404.1799999997</c:v>
                </c:pt>
                <c:pt idx="3">
                  <c:v>-2847772.3</c:v>
                </c:pt>
                <c:pt idx="4">
                  <c:v>-3057513.4499999997</c:v>
                </c:pt>
                <c:pt idx="5">
                  <c:v>-3206254.63</c:v>
                </c:pt>
                <c:pt idx="6">
                  <c:v>-3269055.7424999997</c:v>
                </c:pt>
                <c:pt idx="7">
                  <c:v>-3267604.4965499998</c:v>
                </c:pt>
                <c:pt idx="8">
                  <c:v>-3330405.6690499997</c:v>
                </c:pt>
                <c:pt idx="9">
                  <c:v>-3328954.4626999996</c:v>
                </c:pt>
                <c:pt idx="10">
                  <c:v>-3371755.6951999995</c:v>
                </c:pt>
                <c:pt idx="11">
                  <c:v>-3357104.5284499996</c:v>
                </c:pt>
                <c:pt idx="12">
                  <c:v>-3273480.0204499997</c:v>
                </c:pt>
                <c:pt idx="13">
                  <c:v>-3186555.5322499997</c:v>
                </c:pt>
                <c:pt idx="14">
                  <c:v>-3099631.0638499996</c:v>
                </c:pt>
                <c:pt idx="15">
                  <c:v>-3055606.6152499993</c:v>
                </c:pt>
                <c:pt idx="16">
                  <c:v>-2980430.1864499995</c:v>
                </c:pt>
                <c:pt idx="17">
                  <c:v>-2886245.7774499995</c:v>
                </c:pt>
                <c:pt idx="18">
                  <c:v>-2792061.3882499994</c:v>
                </c:pt>
                <c:pt idx="19">
                  <c:v>-2697877.0188499992</c:v>
                </c:pt>
                <c:pt idx="20">
                  <c:v>-2646592.6692499993</c:v>
                </c:pt>
                <c:pt idx="21">
                  <c:v>-2564156.3394499994</c:v>
                </c:pt>
                <c:pt idx="22">
                  <c:v>-2469972.0294499993</c:v>
                </c:pt>
                <c:pt idx="23">
                  <c:v>-2375787.7392499992</c:v>
                </c:pt>
                <c:pt idx="24">
                  <c:v>-2237893.5872499994</c:v>
                </c:pt>
                <c:pt idx="25">
                  <c:v>-2090231.4550499995</c:v>
                </c:pt>
                <c:pt idx="26">
                  <c:v>-1942569.3426499995</c:v>
                </c:pt>
                <c:pt idx="27">
                  <c:v>-1794907.2500499997</c:v>
                </c:pt>
                <c:pt idx="28">
                  <c:v>-1647245.1772499997</c:v>
                </c:pt>
                <c:pt idx="29">
                  <c:v>-1492983.1242499999</c:v>
                </c:pt>
                <c:pt idx="30">
                  <c:v>-1338721.0910499999</c:v>
                </c:pt>
                <c:pt idx="31">
                  <c:v>-1184459.0776500001</c:v>
                </c:pt>
                <c:pt idx="32">
                  <c:v>-1030197.0840500003</c:v>
                </c:pt>
                <c:pt idx="33">
                  <c:v>-875935.11025000038</c:v>
                </c:pt>
                <c:pt idx="34">
                  <c:v>-715073.15625000047</c:v>
                </c:pt>
                <c:pt idx="35">
                  <c:v>-554211.22205000056</c:v>
                </c:pt>
                <c:pt idx="36">
                  <c:v>-388748.38580555608</c:v>
                </c:pt>
                <c:pt idx="37">
                  <c:v>-143663.16936111165</c:v>
                </c:pt>
                <c:pt idx="38">
                  <c:v>101422.02728333278</c:v>
                </c:pt>
                <c:pt idx="39">
                  <c:v>346507.20412777719</c:v>
                </c:pt>
                <c:pt idx="40">
                  <c:v>591592.3611722216</c:v>
                </c:pt>
                <c:pt idx="41">
                  <c:v>793223.09841666603</c:v>
                </c:pt>
                <c:pt idx="42">
                  <c:v>1044908.2158611104</c:v>
                </c:pt>
                <c:pt idx="43">
                  <c:v>1296593.3135055548</c:v>
                </c:pt>
                <c:pt idx="44">
                  <c:v>1548278.3913499992</c:v>
                </c:pt>
                <c:pt idx="45">
                  <c:v>1799963.4493944438</c:v>
                </c:pt>
                <c:pt idx="46">
                  <c:v>2035914.0876388883</c:v>
                </c:pt>
                <c:pt idx="47">
                  <c:v>2579512.7060833331</c:v>
                </c:pt>
                <c:pt idx="48">
                  <c:v>2917928.4399870369</c:v>
                </c:pt>
                <c:pt idx="49">
                  <c:v>3266112.1540907407</c:v>
                </c:pt>
                <c:pt idx="50">
                  <c:v>3614295.8483944447</c:v>
                </c:pt>
                <c:pt idx="51">
                  <c:v>3962479.5228981483</c:v>
                </c:pt>
                <c:pt idx="52">
                  <c:v>4310663.1776018525</c:v>
                </c:pt>
                <c:pt idx="53">
                  <c:v>4665446.8125055563</c:v>
                </c:pt>
                <c:pt idx="54">
                  <c:v>5020230.4276092602</c:v>
                </c:pt>
                <c:pt idx="55">
                  <c:v>5375014.0229129642</c:v>
                </c:pt>
                <c:pt idx="56">
                  <c:v>5730127.5984166684</c:v>
                </c:pt>
                <c:pt idx="57">
                  <c:v>6084911.1541203726</c:v>
                </c:pt>
                <c:pt idx="58">
                  <c:v>6439694.690024076</c:v>
                </c:pt>
                <c:pt idx="59">
                  <c:v>6794478.2061277796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131536"/>
        <c:axId val="415127616"/>
      </c:lineChart>
      <c:catAx>
        <c:axId val="41513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lang="pt-BR" sz="1500" baseline="0"/>
            </a:pPr>
            <a:endParaRPr lang="pt-BR"/>
          </a:p>
        </c:txPr>
        <c:crossAx val="415127616"/>
        <c:crossesAt val="0"/>
        <c:auto val="1"/>
        <c:lblAlgn val="ctr"/>
        <c:lblOffset val="100"/>
        <c:tickLblSkip val="3"/>
        <c:noMultiLvlLbl val="0"/>
      </c:catAx>
      <c:valAx>
        <c:axId val="415127616"/>
        <c:scaling>
          <c:orientation val="minMax"/>
          <c:min val="-700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pt-BR" sz="1500" baseline="0"/>
            </a:pPr>
            <a:endParaRPr lang="pt-BR"/>
          </a:p>
        </c:txPr>
        <c:crossAx val="415131536"/>
        <c:crosses val="autoZero"/>
        <c:crossBetween val="between"/>
        <c:majorUnit val="1000000"/>
        <c:dispUnits>
          <c:builtInUnit val="millions"/>
          <c:dispUnitsLbl>
            <c:tx>
              <c:rich>
                <a:bodyPr/>
                <a:lstStyle/>
                <a:p>
                  <a:pPr>
                    <a:defRPr sz="1600" b="0"/>
                  </a:pPr>
                  <a:r>
                    <a:rPr lang="en-US" sz="1600" b="0"/>
                    <a:t>Milhões de R$</a:t>
                  </a:r>
                </a:p>
              </c:rich>
            </c:tx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printSettings>
    <c:headerFooter/>
    <c:pageMargins b="0.750000000000001" l="0.70000000000000095" r="0.70000000000000095" t="0.750000000000001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358472</xdr:colOff>
      <xdr:row>0</xdr:row>
      <xdr:rowOff>33866</xdr:rowOff>
    </xdr:from>
    <xdr:ext cx="4240742" cy="5475394"/>
    <xdr:sp macro="" textlink="">
      <xdr:nvSpPr>
        <xdr:cNvPr id="6" name="CaixaDeTexto 5"/>
        <xdr:cNvSpPr txBox="1"/>
      </xdr:nvSpPr>
      <xdr:spPr>
        <a:xfrm>
          <a:off x="7608358" y="33866"/>
          <a:ext cx="4240742" cy="547539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 b="1"/>
            <a:t>&gt;</a:t>
          </a:r>
          <a:r>
            <a:rPr lang="pt-BR" sz="1100" b="1" baseline="0"/>
            <a:t> Brazil Experience</a:t>
          </a:r>
          <a:endParaRPr lang="pt-BR" sz="1100" b="1"/>
        </a:p>
        <a:p>
          <a:endParaRPr lang="pt-BR" sz="1100" b="1" baseline="0"/>
        </a:p>
        <a:p>
          <a:r>
            <a:rPr lang="pt-BR" sz="1100" b="1" baseline="0"/>
            <a:t>Guia:</a:t>
          </a:r>
          <a:r>
            <a:rPr lang="pt-BR" sz="1100" baseline="0"/>
            <a:t> </a:t>
          </a:r>
        </a:p>
        <a:p>
          <a:r>
            <a:rPr lang="pt-BR" sz="1100" baseline="0"/>
            <a:t>Inicie pela pasta "Premissas" e depois siga a sequência sugerida na própria planilha: Receita, Investimentos_infra, Despesas, Custos, Funcionários, Resultados.</a:t>
          </a:r>
        </a:p>
        <a:p>
          <a:endParaRPr lang="pt-BR" sz="1100" baseline="0"/>
        </a:p>
        <a:p>
          <a:r>
            <a:rPr lang="pt-BR" sz="1100" baseline="0"/>
            <a:t>Note que em algumas pastas há vários comentários indicando a lógica utilizada nas projeções. Para acessar tais informações basta passar o ícone do mouse sobre qualquer célula que contenha uma pequena marca vermelha (o que sinaliza a existência de um comentário).</a:t>
          </a:r>
        </a:p>
        <a:p>
          <a:endParaRPr lang="pt-BR" sz="1100" baseline="0"/>
        </a:p>
        <a:p>
          <a:r>
            <a:rPr lang="pt-BR" sz="1100" baseline="0"/>
            <a:t>Você poderá alterar quaisquer informações nesta planilha a seu critério. Faça novos cenários para verificar quando e como o  Brazil Experience se tornaria mais ou menos viável. Assim, você perceberá que o desenvolvimento de um plano de negócios utilizando como base uma planilha eletrônica torna-se mais efetivo e permite que você simule cenários.</a:t>
          </a:r>
        </a:p>
        <a:p>
          <a:endParaRPr lang="pt-BR" sz="1100" baseline="0"/>
        </a:p>
        <a:p>
          <a:r>
            <a:rPr lang="pt-BR" sz="1100" baseline="0"/>
            <a:t>Cada pasta desta planilha contém fórmulas que podem ser acessadas ao clicar em uma determinada célula. Procure entender a lógica dessas fórmulas para desenvolver o seu próprio plano de negócios. </a:t>
          </a:r>
        </a:p>
        <a:p>
          <a:endParaRPr lang="pt-BR" sz="1100" baseline="0"/>
        </a:p>
        <a:p>
          <a:r>
            <a:rPr lang="pt-BR" sz="1100" baseline="0"/>
            <a:t>Finalmente, ao reutilizar esta planilha, busque revisá-la para não correr o risco de manter  informações específicas do Indoor Extreme e que não necessariamente sejam aplicáveis ao plano de negócios de sua empresa.</a:t>
          </a:r>
        </a:p>
        <a:p>
          <a:endParaRPr lang="pt-BR" sz="1100" baseline="0"/>
        </a:p>
        <a:p>
          <a:r>
            <a:rPr lang="pt-BR" sz="1100" baseline="0"/>
            <a:t>Para obter informações complementares, explicações, vídeos, textos e atualizações deste plano de negócios acesse: www.josedornelas.com.br.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12</xdr:col>
      <xdr:colOff>369250</xdr:colOff>
      <xdr:row>29</xdr:row>
      <xdr:rowOff>145142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9136" cy="5511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57150</xdr:rowOff>
    </xdr:from>
    <xdr:to>
      <xdr:col>5</xdr:col>
      <xdr:colOff>876300</xdr:colOff>
      <xdr:row>46</xdr:row>
      <xdr:rowOff>180975</xdr:rowOff>
    </xdr:to>
    <xdr:graphicFrame macro="">
      <xdr:nvGraphicFramePr>
        <xdr:cNvPr id="1956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45</xdr:row>
      <xdr:rowOff>38100</xdr:rowOff>
    </xdr:from>
    <xdr:to>
      <xdr:col>6</xdr:col>
      <xdr:colOff>580230</xdr:colOff>
      <xdr:row>84</xdr:row>
      <xdr:rowOff>167747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L28"/>
  <sheetViews>
    <sheetView showGridLines="0" tabSelected="1" zoomScaleNormal="100" workbookViewId="0">
      <selection activeCell="U30" sqref="U30"/>
    </sheetView>
  </sheetViews>
  <sheetFormatPr defaultColWidth="8.6640625" defaultRowHeight="14.4" x14ac:dyDescent="0.3"/>
  <cols>
    <col min="1" max="10" width="8.6640625" style="22"/>
    <col min="11" max="11" width="9.6640625" style="22" customWidth="1"/>
    <col min="12" max="12" width="8.6640625" style="22"/>
    <col min="13" max="16384" width="8.6640625" style="17"/>
  </cols>
  <sheetData>
    <row r="3" spans="3:11" x14ac:dyDescent="0.3">
      <c r="C3" s="167"/>
      <c r="D3" s="167"/>
      <c r="E3" s="167"/>
      <c r="F3" s="167"/>
      <c r="G3" s="167"/>
      <c r="H3" s="167"/>
      <c r="I3" s="167"/>
      <c r="J3" s="167"/>
      <c r="K3" s="167"/>
    </row>
    <row r="5" spans="3:11" x14ac:dyDescent="0.3">
      <c r="C5" s="167"/>
      <c r="D5" s="167"/>
      <c r="E5" s="167"/>
      <c r="F5" s="167"/>
      <c r="G5" s="167"/>
      <c r="H5" s="167"/>
      <c r="I5" s="167"/>
      <c r="J5" s="167"/>
      <c r="K5" s="167"/>
    </row>
    <row r="21" spans="5:9" x14ac:dyDescent="0.3">
      <c r="I21" s="16"/>
    </row>
    <row r="22" spans="5:9" x14ac:dyDescent="0.3">
      <c r="I22" s="16"/>
    </row>
    <row r="23" spans="5:9" x14ac:dyDescent="0.3">
      <c r="I23" s="16"/>
    </row>
    <row r="24" spans="5:9" x14ac:dyDescent="0.3">
      <c r="I24" s="10"/>
    </row>
    <row r="25" spans="5:9" x14ac:dyDescent="0.3">
      <c r="I25" s="10"/>
    </row>
    <row r="26" spans="5:9" x14ac:dyDescent="0.3">
      <c r="I26" s="10"/>
    </row>
    <row r="28" spans="5:9" x14ac:dyDescent="0.3">
      <c r="E28" s="167"/>
      <c r="F28" s="167"/>
      <c r="G28" s="167"/>
      <c r="H28" s="167"/>
      <c r="I28" s="167"/>
    </row>
  </sheetData>
  <mergeCells count="3">
    <mergeCell ref="C3:K3"/>
    <mergeCell ref="C5:K5"/>
    <mergeCell ref="E28:I2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G41"/>
  <sheetViews>
    <sheetView showGridLines="0" workbookViewId="0">
      <selection activeCell="G41" sqref="G41"/>
    </sheetView>
  </sheetViews>
  <sheetFormatPr defaultColWidth="8.6640625" defaultRowHeight="14.4" x14ac:dyDescent="0.3"/>
  <cols>
    <col min="1" max="1" width="55.6640625" style="17" customWidth="1"/>
    <col min="2" max="2" width="14.44140625" style="17" customWidth="1"/>
    <col min="3" max="3" width="14.109375" style="17" customWidth="1"/>
    <col min="4" max="4" width="13.33203125" style="17" customWidth="1"/>
    <col min="5" max="6" width="12.6640625" style="17" customWidth="1"/>
    <col min="7" max="7" width="12.33203125" style="17" customWidth="1"/>
    <col min="8" max="11" width="8.6640625" style="17"/>
    <col min="12" max="12" width="11.109375" style="17" customWidth="1"/>
    <col min="13" max="16384" width="8.6640625" style="17"/>
  </cols>
  <sheetData>
    <row r="1" spans="1:5" s="32" customFormat="1" x14ac:dyDescent="0.3">
      <c r="A1" s="67" t="s">
        <v>102</v>
      </c>
      <c r="B1" s="68"/>
      <c r="C1" s="61"/>
    </row>
    <row r="2" spans="1:5" s="32" customFormat="1" x14ac:dyDescent="0.3">
      <c r="A2" s="18" t="str">
        <f>CONCATENATE(Company, ": ",start, " -  ",end)</f>
        <v>Brazil Experience: Mês 1 -  Mês 60</v>
      </c>
      <c r="B2" s="39"/>
      <c r="C2" s="61"/>
    </row>
    <row r="3" spans="1:5" s="32" customFormat="1" x14ac:dyDescent="0.3">
      <c r="A3" s="42"/>
      <c r="B3" s="62"/>
      <c r="C3" s="39"/>
    </row>
    <row r="4" spans="1:5" s="32" customFormat="1" ht="28.5" customHeight="1" x14ac:dyDescent="0.3">
      <c r="A4" s="168" t="s">
        <v>103</v>
      </c>
      <c r="B4" s="168"/>
      <c r="C4" s="168"/>
      <c r="D4" s="168"/>
      <c r="E4" s="168"/>
    </row>
    <row r="5" spans="1:5" s="32" customFormat="1" x14ac:dyDescent="0.3">
      <c r="A5" s="63"/>
      <c r="C5" s="64"/>
    </row>
    <row r="6" spans="1:5" s="32" customFormat="1" x14ac:dyDescent="0.3">
      <c r="A6" s="80" t="s">
        <v>70</v>
      </c>
      <c r="B6" s="80"/>
    </row>
    <row r="7" spans="1:5" s="32" customFormat="1" x14ac:dyDescent="0.3">
      <c r="A7" s="128" t="s">
        <v>50</v>
      </c>
      <c r="B7" s="129" t="s">
        <v>157</v>
      </c>
    </row>
    <row r="8" spans="1:5" s="32" customFormat="1" x14ac:dyDescent="0.3">
      <c r="A8" s="128" t="s">
        <v>51</v>
      </c>
      <c r="B8" s="129" t="s">
        <v>52</v>
      </c>
    </row>
    <row r="9" spans="1:5" s="32" customFormat="1" x14ac:dyDescent="0.3">
      <c r="A9" s="128" t="s">
        <v>53</v>
      </c>
      <c r="B9" s="129" t="s">
        <v>95</v>
      </c>
    </row>
    <row r="10" spans="1:5" s="32" customFormat="1" x14ac:dyDescent="0.3">
      <c r="A10" s="128" t="s">
        <v>54</v>
      </c>
      <c r="B10" s="129" t="s">
        <v>55</v>
      </c>
    </row>
    <row r="11" spans="1:5" s="32" customFormat="1" x14ac:dyDescent="0.3">
      <c r="A11" s="128" t="s">
        <v>56</v>
      </c>
      <c r="B11" s="129" t="s">
        <v>57</v>
      </c>
    </row>
    <row r="12" spans="1:5" s="32" customFormat="1" x14ac:dyDescent="0.3">
      <c r="A12" s="124"/>
      <c r="B12" s="65"/>
    </row>
    <row r="13" spans="1:5" s="32" customFormat="1" x14ac:dyDescent="0.3">
      <c r="A13" s="66"/>
      <c r="B13" s="65"/>
    </row>
    <row r="14" spans="1:5" x14ac:dyDescent="0.3">
      <c r="A14" s="80" t="s">
        <v>114</v>
      </c>
      <c r="B14" s="80"/>
    </row>
    <row r="15" spans="1:5" x14ac:dyDescent="0.3">
      <c r="A15" s="89" t="s">
        <v>158</v>
      </c>
      <c r="B15" s="125">
        <v>8.5000000000000006E-2</v>
      </c>
    </row>
    <row r="16" spans="1:5" x14ac:dyDescent="0.3">
      <c r="A16" s="89" t="s">
        <v>89</v>
      </c>
      <c r="B16" s="126">
        <v>0.05</v>
      </c>
    </row>
    <row r="17" spans="1:7" x14ac:dyDescent="0.3">
      <c r="A17" s="89" t="s">
        <v>90</v>
      </c>
      <c r="B17" s="127">
        <v>3.6499999999999998E-2</v>
      </c>
    </row>
    <row r="18" spans="1:7" x14ac:dyDescent="0.3">
      <c r="A18" s="89" t="s">
        <v>113</v>
      </c>
      <c r="B18" s="127">
        <v>0.126</v>
      </c>
    </row>
    <row r="19" spans="1:7" x14ac:dyDescent="0.3">
      <c r="A19" s="89" t="s">
        <v>22</v>
      </c>
      <c r="B19" s="127">
        <v>0.25</v>
      </c>
    </row>
    <row r="20" spans="1:7" x14ac:dyDescent="0.3">
      <c r="A20" s="89" t="s">
        <v>80</v>
      </c>
      <c r="B20" s="127">
        <v>0.09</v>
      </c>
    </row>
    <row r="21" spans="1:7" x14ac:dyDescent="0.3">
      <c r="A21" s="89" t="s">
        <v>183</v>
      </c>
      <c r="B21" s="127">
        <v>0.06</v>
      </c>
    </row>
    <row r="23" spans="1:7" s="8" customFormat="1" x14ac:dyDescent="0.3">
      <c r="A23" s="78" t="s">
        <v>101</v>
      </c>
      <c r="B23" s="81" t="s">
        <v>96</v>
      </c>
      <c r="C23" s="81" t="s">
        <v>97</v>
      </c>
      <c r="D23" s="81" t="s">
        <v>98</v>
      </c>
      <c r="E23" s="81" t="s">
        <v>99</v>
      </c>
      <c r="F23" s="81" t="s">
        <v>100</v>
      </c>
      <c r="G23" s="13"/>
    </row>
    <row r="24" spans="1:7" x14ac:dyDescent="0.3">
      <c r="A24" s="123" t="s">
        <v>135</v>
      </c>
      <c r="B24" s="130">
        <v>70</v>
      </c>
      <c r="C24" s="130">
        <v>75</v>
      </c>
      <c r="D24" s="130">
        <v>75</v>
      </c>
      <c r="E24" s="130">
        <v>75</v>
      </c>
      <c r="F24" s="130">
        <v>75</v>
      </c>
      <c r="G24" s="58"/>
    </row>
    <row r="25" spans="1:7" x14ac:dyDescent="0.3">
      <c r="A25" s="123" t="s">
        <v>136</v>
      </c>
      <c r="B25" s="130">
        <v>35</v>
      </c>
      <c r="C25" s="130">
        <v>30</v>
      </c>
      <c r="D25" s="130">
        <v>25</v>
      </c>
      <c r="E25" s="130">
        <v>30</v>
      </c>
      <c r="F25" s="130">
        <v>35</v>
      </c>
      <c r="G25" s="58"/>
    </row>
    <row r="26" spans="1:7" x14ac:dyDescent="0.3">
      <c r="A26" s="123" t="s">
        <v>138</v>
      </c>
      <c r="B26" s="130">
        <v>15</v>
      </c>
      <c r="C26" s="130">
        <v>20</v>
      </c>
      <c r="D26" s="130">
        <v>25</v>
      </c>
      <c r="E26" s="130">
        <v>30</v>
      </c>
      <c r="F26" s="130">
        <v>35</v>
      </c>
      <c r="G26" s="26"/>
    </row>
    <row r="27" spans="1:7" x14ac:dyDescent="0.3">
      <c r="A27" s="123" t="s">
        <v>137</v>
      </c>
      <c r="B27" s="84">
        <v>0.05</v>
      </c>
      <c r="C27" s="84">
        <v>0.05</v>
      </c>
      <c r="D27" s="84">
        <v>0.2</v>
      </c>
      <c r="E27" s="84">
        <v>0.2</v>
      </c>
      <c r="F27" s="84">
        <v>0.2</v>
      </c>
      <c r="G27" s="26"/>
    </row>
    <row r="28" spans="1:7" x14ac:dyDescent="0.3">
      <c r="A28" s="123" t="s">
        <v>139</v>
      </c>
      <c r="B28" s="131">
        <f>B27*B25</f>
        <v>1.75</v>
      </c>
      <c r="C28" s="131">
        <f>C27*C25</f>
        <v>1.5</v>
      </c>
      <c r="D28" s="131">
        <f>D27*D25</f>
        <v>5</v>
      </c>
      <c r="E28" s="131">
        <f>E27*E25</f>
        <v>6</v>
      </c>
      <c r="F28" s="131">
        <f>F27*F25</f>
        <v>7</v>
      </c>
      <c r="G28" s="14"/>
    </row>
    <row r="29" spans="1:7" x14ac:dyDescent="0.3">
      <c r="A29" s="123" t="s">
        <v>140</v>
      </c>
      <c r="B29" s="21">
        <f>B26</f>
        <v>15</v>
      </c>
      <c r="C29" s="21">
        <f>C26</f>
        <v>20</v>
      </c>
      <c r="D29" s="21">
        <f>D26</f>
        <v>25</v>
      </c>
      <c r="E29" s="21">
        <f>E26</f>
        <v>30</v>
      </c>
      <c r="F29" s="21">
        <f>F26</f>
        <v>35</v>
      </c>
      <c r="G29" s="59"/>
    </row>
    <row r="30" spans="1:7" x14ac:dyDescent="0.3">
      <c r="G30" s="26"/>
    </row>
    <row r="31" spans="1:7" s="8" customFormat="1" ht="22.5" customHeight="1" x14ac:dyDescent="0.3">
      <c r="A31" s="78" t="s">
        <v>141</v>
      </c>
      <c r="B31" s="81" t="s">
        <v>96</v>
      </c>
      <c r="C31" s="81" t="s">
        <v>97</v>
      </c>
      <c r="D31" s="81" t="s">
        <v>98</v>
      </c>
      <c r="E31" s="81" t="s">
        <v>99</v>
      </c>
      <c r="F31" s="81" t="s">
        <v>100</v>
      </c>
      <c r="G31" s="9"/>
    </row>
    <row r="32" spans="1:7" x14ac:dyDescent="0.3">
      <c r="A32" s="123" t="s">
        <v>142</v>
      </c>
      <c r="B32" s="21">
        <v>300</v>
      </c>
      <c r="C32" s="21">
        <f>B32+B32/3</f>
        <v>400</v>
      </c>
      <c r="D32" s="132">
        <f>C32+C32/3</f>
        <v>533.33333333333337</v>
      </c>
      <c r="E32" s="132">
        <f>D32+D32/3</f>
        <v>711.1111111111112</v>
      </c>
      <c r="F32" s="132">
        <f>E32+E32/3</f>
        <v>948.14814814814827</v>
      </c>
      <c r="G32" s="26"/>
    </row>
    <row r="33" spans="1:7" x14ac:dyDescent="0.3">
      <c r="A33" s="123" t="s">
        <v>143</v>
      </c>
      <c r="B33" s="133">
        <f>B32*360</f>
        <v>108000</v>
      </c>
      <c r="C33" s="133">
        <f>C32*360</f>
        <v>144000</v>
      </c>
      <c r="D33" s="133">
        <f>D32*360</f>
        <v>192000</v>
      </c>
      <c r="E33" s="133">
        <f>E32*360</f>
        <v>256000.00000000003</v>
      </c>
      <c r="F33" s="133">
        <f>F32*360</f>
        <v>341333.33333333337</v>
      </c>
      <c r="G33" s="60"/>
    </row>
    <row r="34" spans="1:7" x14ac:dyDescent="0.3">
      <c r="A34" s="123" t="s">
        <v>147</v>
      </c>
      <c r="B34" s="84">
        <v>0.42</v>
      </c>
      <c r="C34" s="84">
        <v>0.42</v>
      </c>
      <c r="D34" s="84">
        <v>0.42</v>
      </c>
      <c r="E34" s="84">
        <v>0.42</v>
      </c>
      <c r="F34" s="84">
        <v>0.42</v>
      </c>
      <c r="G34" s="60"/>
    </row>
    <row r="35" spans="1:7" x14ac:dyDescent="0.3">
      <c r="A35" s="82" t="s">
        <v>150</v>
      </c>
      <c r="B35" s="134" t="s">
        <v>96</v>
      </c>
      <c r="C35" s="134" t="s">
        <v>97</v>
      </c>
      <c r="D35" s="134" t="s">
        <v>98</v>
      </c>
      <c r="E35" s="134" t="s">
        <v>99</v>
      </c>
      <c r="F35" s="134" t="s">
        <v>100</v>
      </c>
      <c r="G35" s="15"/>
    </row>
    <row r="36" spans="1:7" x14ac:dyDescent="0.3">
      <c r="A36" s="135" t="s">
        <v>165</v>
      </c>
      <c r="B36" s="133">
        <v>30000</v>
      </c>
      <c r="C36" s="133">
        <v>30000</v>
      </c>
      <c r="D36" s="133">
        <v>30000</v>
      </c>
      <c r="E36" s="133">
        <v>30000</v>
      </c>
      <c r="F36" s="133">
        <v>30000</v>
      </c>
      <c r="G36" s="15"/>
    </row>
    <row r="37" spans="1:7" x14ac:dyDescent="0.3">
      <c r="A37" s="82" t="s">
        <v>144</v>
      </c>
      <c r="B37" s="134" t="s">
        <v>96</v>
      </c>
      <c r="C37" s="134" t="s">
        <v>97</v>
      </c>
      <c r="D37" s="134" t="s">
        <v>98</v>
      </c>
      <c r="E37" s="134" t="s">
        <v>99</v>
      </c>
      <c r="F37" s="134" t="s">
        <v>100</v>
      </c>
      <c r="G37" s="26"/>
    </row>
    <row r="38" spans="1:7" x14ac:dyDescent="0.3">
      <c r="A38" s="123" t="s">
        <v>145</v>
      </c>
      <c r="B38" s="136">
        <f>B32*B24</f>
        <v>21000</v>
      </c>
      <c r="C38" s="136">
        <f>C32*C24</f>
        <v>30000</v>
      </c>
      <c r="D38" s="136">
        <f>D32*D24</f>
        <v>40000</v>
      </c>
      <c r="E38" s="136">
        <f>E32*E24</f>
        <v>53333.333333333343</v>
      </c>
      <c r="F38" s="136">
        <f>F32*F24</f>
        <v>71111.111111111124</v>
      </c>
      <c r="G38" s="59"/>
    </row>
    <row r="39" spans="1:7" x14ac:dyDescent="0.3">
      <c r="A39" s="123" t="s">
        <v>146</v>
      </c>
      <c r="B39" s="137">
        <f>B33*B24</f>
        <v>7560000</v>
      </c>
      <c r="C39" s="137">
        <f>C33*C24</f>
        <v>10800000</v>
      </c>
      <c r="D39" s="137">
        <f>D33*D24</f>
        <v>14400000</v>
      </c>
      <c r="E39" s="137">
        <f>E33*E24</f>
        <v>19200000.000000004</v>
      </c>
      <c r="F39" s="137">
        <f>F33*F24</f>
        <v>25600000.000000004</v>
      </c>
      <c r="G39" s="26"/>
    </row>
    <row r="40" spans="1:7" x14ac:dyDescent="0.3">
      <c r="A40" s="123" t="s">
        <v>148</v>
      </c>
      <c r="B40" s="137">
        <f>B34*B33*B28</f>
        <v>79380</v>
      </c>
      <c r="C40" s="137">
        <f>C34*C33*C28</f>
        <v>90720</v>
      </c>
      <c r="D40" s="137">
        <f>D34*D33*D28</f>
        <v>403200</v>
      </c>
      <c r="E40" s="137">
        <f>E34*E33*E28</f>
        <v>645120.00000000012</v>
      </c>
      <c r="F40" s="137">
        <f>F34*F33*F28</f>
        <v>1003520</v>
      </c>
      <c r="G40" s="58"/>
    </row>
    <row r="41" spans="1:7" x14ac:dyDescent="0.3">
      <c r="A41" s="123" t="s">
        <v>149</v>
      </c>
      <c r="B41" s="137">
        <f>B33*B34*B29</f>
        <v>680400</v>
      </c>
      <c r="C41" s="137">
        <f>C33*C34*C29</f>
        <v>1209600</v>
      </c>
      <c r="D41" s="137">
        <f>D33*D34*D29</f>
        <v>2016000</v>
      </c>
      <c r="E41" s="137">
        <f>E33*E34*E29</f>
        <v>3225600.0000000005</v>
      </c>
      <c r="F41" s="137">
        <f>F33*F34*F29</f>
        <v>5017600</v>
      </c>
      <c r="G41" s="26"/>
    </row>
  </sheetData>
  <mergeCells count="1">
    <mergeCell ref="A4:E4"/>
  </mergeCells>
  <pageMargins left="0.7" right="0.7" top="0.75" bottom="0.75" header="0.3" footer="0.3"/>
  <pageSetup paperSize="9" orientation="portrait" horizontalDpi="300" verticalDpi="3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Y19"/>
  <sheetViews>
    <sheetView showGridLines="0" workbookViewId="0">
      <selection activeCell="B1" sqref="B1"/>
    </sheetView>
  </sheetViews>
  <sheetFormatPr defaultColWidth="8.6640625" defaultRowHeight="14.4" x14ac:dyDescent="0.3"/>
  <cols>
    <col min="1" max="1" width="63.44140625" style="17" customWidth="1"/>
    <col min="2" max="2" width="16.44140625" style="17" customWidth="1"/>
    <col min="3" max="4" width="13.6640625" style="17" bestFit="1" customWidth="1"/>
    <col min="5" max="8" width="14.33203125" style="17" bestFit="1" customWidth="1"/>
    <col min="9" max="37" width="13.44140625" style="17" bestFit="1" customWidth="1"/>
    <col min="38" max="38" width="14.44140625" style="17" bestFit="1" customWidth="1"/>
    <col min="39" max="49" width="13.44140625" style="17" bestFit="1" customWidth="1"/>
    <col min="50" max="50" width="14.33203125" style="17" customWidth="1"/>
    <col min="51" max="61" width="13.44140625" style="17" bestFit="1" customWidth="1"/>
    <col min="62" max="62" width="14.44140625" style="17" bestFit="1" customWidth="1"/>
    <col min="63" max="72" width="13.33203125" style="22" bestFit="1" customWidth="1"/>
    <col min="73" max="73" width="15.6640625" style="22" customWidth="1"/>
    <col min="74" max="74" width="14.44140625" style="22" bestFit="1" customWidth="1"/>
    <col min="75" max="84" width="13.33203125" style="22" bestFit="1" customWidth="1"/>
    <col min="85" max="85" width="15" style="22" customWidth="1"/>
    <col min="86" max="16384" width="8.6640625" style="22"/>
  </cols>
  <sheetData>
    <row r="1" spans="1:129" x14ac:dyDescent="0.3">
      <c r="A1" s="67" t="s">
        <v>115</v>
      </c>
    </row>
    <row r="2" spans="1:129" x14ac:dyDescent="0.3">
      <c r="A2" s="18" t="str">
        <f>CONCATENATE(Company, ": ",start, " -  ",end)</f>
        <v>Brazil Experience: Mês 1 -  Mês 60</v>
      </c>
    </row>
    <row r="3" spans="1:129" ht="15" thickBot="1" x14ac:dyDescent="0.35"/>
    <row r="4" spans="1:129" ht="15" thickTop="1" x14ac:dyDescent="0.3">
      <c r="A4" s="71" t="s">
        <v>135</v>
      </c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  <c r="X4" s="72">
        <v>23</v>
      </c>
      <c r="Y4" s="72">
        <v>24</v>
      </c>
      <c r="Z4" s="72">
        <v>25</v>
      </c>
      <c r="AA4" s="72">
        <v>26</v>
      </c>
      <c r="AB4" s="72">
        <v>27</v>
      </c>
      <c r="AC4" s="72">
        <v>28</v>
      </c>
      <c r="AD4" s="72">
        <v>29</v>
      </c>
      <c r="AE4" s="72">
        <v>30</v>
      </c>
      <c r="AF4" s="72">
        <v>31</v>
      </c>
      <c r="AG4" s="72">
        <v>32</v>
      </c>
      <c r="AH4" s="72">
        <v>33</v>
      </c>
      <c r="AI4" s="72">
        <v>34</v>
      </c>
      <c r="AJ4" s="72">
        <v>35</v>
      </c>
      <c r="AK4" s="72">
        <v>36</v>
      </c>
      <c r="AL4" s="72">
        <v>37</v>
      </c>
      <c r="AM4" s="72">
        <v>38</v>
      </c>
      <c r="AN4" s="72">
        <v>39</v>
      </c>
      <c r="AO4" s="72">
        <v>40</v>
      </c>
      <c r="AP4" s="72">
        <v>41</v>
      </c>
      <c r="AQ4" s="72">
        <v>42</v>
      </c>
      <c r="AR4" s="72">
        <v>43</v>
      </c>
      <c r="AS4" s="72">
        <v>44</v>
      </c>
      <c r="AT4" s="72">
        <v>45</v>
      </c>
      <c r="AU4" s="72">
        <v>46</v>
      </c>
      <c r="AV4" s="72">
        <v>47</v>
      </c>
      <c r="AW4" s="72">
        <v>48</v>
      </c>
      <c r="AX4" s="72">
        <v>49</v>
      </c>
      <c r="AY4" s="72">
        <v>50</v>
      </c>
      <c r="AZ4" s="72">
        <v>51</v>
      </c>
      <c r="BA4" s="72">
        <v>52</v>
      </c>
      <c r="BB4" s="72">
        <v>53</v>
      </c>
      <c r="BC4" s="72">
        <v>54</v>
      </c>
      <c r="BD4" s="72">
        <v>55</v>
      </c>
      <c r="BE4" s="72">
        <v>56</v>
      </c>
      <c r="BF4" s="72">
        <v>57</v>
      </c>
      <c r="BG4" s="72">
        <v>58</v>
      </c>
      <c r="BH4" s="72">
        <v>59</v>
      </c>
      <c r="BI4" s="73">
        <v>60</v>
      </c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</row>
    <row r="5" spans="1:129" x14ac:dyDescent="0.3">
      <c r="A5" s="122" t="s">
        <v>135</v>
      </c>
      <c r="B5" s="1"/>
      <c r="C5" s="1"/>
      <c r="D5" s="1"/>
      <c r="E5" s="1"/>
      <c r="F5" s="1"/>
      <c r="G5" s="1"/>
      <c r="H5" s="1">
        <f>Premissas!$B$38*30</f>
        <v>630000</v>
      </c>
      <c r="I5" s="1">
        <f>Premissas!$B$38*30</f>
        <v>630000</v>
      </c>
      <c r="J5" s="1">
        <f>Premissas!$B$38*30</f>
        <v>630000</v>
      </c>
      <c r="K5" s="1">
        <f>Premissas!$B$38*30</f>
        <v>630000</v>
      </c>
      <c r="L5" s="1">
        <f>Premissas!$B$38*30</f>
        <v>630000</v>
      </c>
      <c r="M5" s="1">
        <f>Premissas!$B$38*30</f>
        <v>630000</v>
      </c>
      <c r="N5" s="1">
        <f>Premissas!$C$38*30</f>
        <v>900000</v>
      </c>
      <c r="O5" s="1">
        <f>Premissas!$C$38*30</f>
        <v>900000</v>
      </c>
      <c r="P5" s="1">
        <f>Premissas!$C$38*30</f>
        <v>900000</v>
      </c>
      <c r="Q5" s="1">
        <f>Premissas!$C$38*30</f>
        <v>900000</v>
      </c>
      <c r="R5" s="1">
        <f>Premissas!$C$38*30</f>
        <v>900000</v>
      </c>
      <c r="S5" s="1">
        <f>Premissas!$C$38*30</f>
        <v>900000</v>
      </c>
      <c r="T5" s="1">
        <f>Premissas!$C$38*30</f>
        <v>900000</v>
      </c>
      <c r="U5" s="1">
        <f>Premissas!$C$38*30</f>
        <v>900000</v>
      </c>
      <c r="V5" s="1">
        <f>Premissas!$C$38*30</f>
        <v>900000</v>
      </c>
      <c r="W5" s="1">
        <f>Premissas!$C$38*30</f>
        <v>900000</v>
      </c>
      <c r="X5" s="1">
        <f>Premissas!$C$38*30</f>
        <v>900000</v>
      </c>
      <c r="Y5" s="1">
        <f>Premissas!$C$38*30</f>
        <v>900000</v>
      </c>
      <c r="Z5" s="1">
        <f>Premissas!$D$38*30</f>
        <v>1200000</v>
      </c>
      <c r="AA5" s="1">
        <f>Premissas!$D$38*30</f>
        <v>1200000</v>
      </c>
      <c r="AB5" s="1">
        <f>Premissas!$D$38*30</f>
        <v>1200000</v>
      </c>
      <c r="AC5" s="1">
        <f>Premissas!$D$38*30</f>
        <v>1200000</v>
      </c>
      <c r="AD5" s="1">
        <f>Premissas!$D$38*30</f>
        <v>1200000</v>
      </c>
      <c r="AE5" s="1">
        <f>Premissas!$D$38*30</f>
        <v>1200000</v>
      </c>
      <c r="AF5" s="1">
        <f>Premissas!$D$38*30</f>
        <v>1200000</v>
      </c>
      <c r="AG5" s="1">
        <f>Premissas!$D$38*30</f>
        <v>1200000</v>
      </c>
      <c r="AH5" s="1">
        <f>Premissas!$D$38*30</f>
        <v>1200000</v>
      </c>
      <c r="AI5" s="1">
        <f>Premissas!$D$38*30</f>
        <v>1200000</v>
      </c>
      <c r="AJ5" s="1">
        <f>Premissas!$D$38*30</f>
        <v>1200000</v>
      </c>
      <c r="AK5" s="1">
        <f>Premissas!$D$38*30</f>
        <v>1200000</v>
      </c>
      <c r="AL5" s="1">
        <f>Premissas!$E$38*30</f>
        <v>1600000.0000000002</v>
      </c>
      <c r="AM5" s="1">
        <f>Premissas!$E$38*30</f>
        <v>1600000.0000000002</v>
      </c>
      <c r="AN5" s="1">
        <f>Premissas!$E$38*30</f>
        <v>1600000.0000000002</v>
      </c>
      <c r="AO5" s="1">
        <f>Premissas!$E$38*30</f>
        <v>1600000.0000000002</v>
      </c>
      <c r="AP5" s="1">
        <f>Premissas!$E$38*30</f>
        <v>1600000.0000000002</v>
      </c>
      <c r="AQ5" s="1">
        <f>Premissas!$E$38*30</f>
        <v>1600000.0000000002</v>
      </c>
      <c r="AR5" s="1">
        <f>Premissas!$E$38*30</f>
        <v>1600000.0000000002</v>
      </c>
      <c r="AS5" s="1">
        <f>Premissas!$E$38*30</f>
        <v>1600000.0000000002</v>
      </c>
      <c r="AT5" s="1">
        <f>Premissas!$E$38*30</f>
        <v>1600000.0000000002</v>
      </c>
      <c r="AU5" s="1">
        <f>Premissas!$E$38*30</f>
        <v>1600000.0000000002</v>
      </c>
      <c r="AV5" s="1">
        <f>Premissas!$E$38*30</f>
        <v>1600000.0000000002</v>
      </c>
      <c r="AW5" s="1">
        <f>Premissas!$F$38*30</f>
        <v>2133333.333333334</v>
      </c>
      <c r="AX5" s="1">
        <f>Premissas!$F$38*30</f>
        <v>2133333.333333334</v>
      </c>
      <c r="AY5" s="1">
        <f>Premissas!$F$38*30</f>
        <v>2133333.333333334</v>
      </c>
      <c r="AZ5" s="1">
        <f>Premissas!$F$38*30</f>
        <v>2133333.333333334</v>
      </c>
      <c r="BA5" s="1">
        <f>Premissas!$F$38*30</f>
        <v>2133333.333333334</v>
      </c>
      <c r="BB5" s="1">
        <f>Premissas!$F$38*30</f>
        <v>2133333.333333334</v>
      </c>
      <c r="BC5" s="1">
        <f>Premissas!$F$38*30</f>
        <v>2133333.333333334</v>
      </c>
      <c r="BD5" s="1">
        <f>Premissas!$F$38*30</f>
        <v>2133333.333333334</v>
      </c>
      <c r="BE5" s="1">
        <f>Premissas!$F$38*30</f>
        <v>2133333.333333334</v>
      </c>
      <c r="BF5" s="1">
        <f>Premissas!$F$38*30</f>
        <v>2133333.333333334</v>
      </c>
      <c r="BG5" s="1">
        <f>Premissas!$F$38*30</f>
        <v>2133333.333333334</v>
      </c>
      <c r="BH5" s="1">
        <f>Premissas!$F$38*30</f>
        <v>2133333.333333334</v>
      </c>
      <c r="BI5" s="1">
        <f>Premissas!$F$38*30</f>
        <v>2133333.333333334</v>
      </c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</row>
    <row r="6" spans="1:129" x14ac:dyDescent="0.3">
      <c r="A6" s="70" t="s">
        <v>25</v>
      </c>
      <c r="B6" s="74">
        <f>B5</f>
        <v>0</v>
      </c>
      <c r="C6" s="74">
        <f t="shared" ref="C6:BI6" si="0">C5</f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630000</v>
      </c>
      <c r="I6" s="74">
        <f t="shared" si="0"/>
        <v>630000</v>
      </c>
      <c r="J6" s="74">
        <f t="shared" si="0"/>
        <v>630000</v>
      </c>
      <c r="K6" s="74">
        <f t="shared" si="0"/>
        <v>630000</v>
      </c>
      <c r="L6" s="74">
        <f t="shared" si="0"/>
        <v>630000</v>
      </c>
      <c r="M6" s="74">
        <f t="shared" si="0"/>
        <v>630000</v>
      </c>
      <c r="N6" s="74">
        <f t="shared" si="0"/>
        <v>900000</v>
      </c>
      <c r="O6" s="74">
        <f t="shared" si="0"/>
        <v>900000</v>
      </c>
      <c r="P6" s="74">
        <f t="shared" si="0"/>
        <v>900000</v>
      </c>
      <c r="Q6" s="74">
        <f t="shared" si="0"/>
        <v>900000</v>
      </c>
      <c r="R6" s="74">
        <f t="shared" si="0"/>
        <v>900000</v>
      </c>
      <c r="S6" s="74">
        <f t="shared" si="0"/>
        <v>900000</v>
      </c>
      <c r="T6" s="74">
        <f t="shared" si="0"/>
        <v>900000</v>
      </c>
      <c r="U6" s="74">
        <f t="shared" si="0"/>
        <v>900000</v>
      </c>
      <c r="V6" s="74">
        <f t="shared" si="0"/>
        <v>900000</v>
      </c>
      <c r="W6" s="74">
        <f t="shared" si="0"/>
        <v>900000</v>
      </c>
      <c r="X6" s="74">
        <f t="shared" si="0"/>
        <v>900000</v>
      </c>
      <c r="Y6" s="74">
        <f t="shared" si="0"/>
        <v>900000</v>
      </c>
      <c r="Z6" s="74">
        <f t="shared" si="0"/>
        <v>1200000</v>
      </c>
      <c r="AA6" s="74">
        <f t="shared" si="0"/>
        <v>1200000</v>
      </c>
      <c r="AB6" s="74">
        <f t="shared" si="0"/>
        <v>1200000</v>
      </c>
      <c r="AC6" s="74">
        <f t="shared" si="0"/>
        <v>1200000</v>
      </c>
      <c r="AD6" s="74">
        <f t="shared" si="0"/>
        <v>1200000</v>
      </c>
      <c r="AE6" s="74">
        <f t="shared" si="0"/>
        <v>1200000</v>
      </c>
      <c r="AF6" s="74">
        <f t="shared" si="0"/>
        <v>1200000</v>
      </c>
      <c r="AG6" s="74">
        <f t="shared" si="0"/>
        <v>1200000</v>
      </c>
      <c r="AH6" s="74">
        <f t="shared" si="0"/>
        <v>1200000</v>
      </c>
      <c r="AI6" s="74">
        <f t="shared" si="0"/>
        <v>1200000</v>
      </c>
      <c r="AJ6" s="74">
        <f t="shared" si="0"/>
        <v>1200000</v>
      </c>
      <c r="AK6" s="74">
        <f t="shared" si="0"/>
        <v>1200000</v>
      </c>
      <c r="AL6" s="74">
        <f t="shared" si="0"/>
        <v>1600000.0000000002</v>
      </c>
      <c r="AM6" s="74">
        <f t="shared" si="0"/>
        <v>1600000.0000000002</v>
      </c>
      <c r="AN6" s="74">
        <f t="shared" si="0"/>
        <v>1600000.0000000002</v>
      </c>
      <c r="AO6" s="74">
        <f t="shared" si="0"/>
        <v>1600000.0000000002</v>
      </c>
      <c r="AP6" s="74">
        <f t="shared" si="0"/>
        <v>1600000.0000000002</v>
      </c>
      <c r="AQ6" s="74">
        <f t="shared" si="0"/>
        <v>1600000.0000000002</v>
      </c>
      <c r="AR6" s="74">
        <f t="shared" si="0"/>
        <v>1600000.0000000002</v>
      </c>
      <c r="AS6" s="74">
        <f t="shared" si="0"/>
        <v>1600000.0000000002</v>
      </c>
      <c r="AT6" s="74">
        <f t="shared" si="0"/>
        <v>1600000.0000000002</v>
      </c>
      <c r="AU6" s="74">
        <f t="shared" si="0"/>
        <v>1600000.0000000002</v>
      </c>
      <c r="AV6" s="74">
        <f t="shared" si="0"/>
        <v>1600000.0000000002</v>
      </c>
      <c r="AW6" s="74">
        <f t="shared" si="0"/>
        <v>2133333.333333334</v>
      </c>
      <c r="AX6" s="74">
        <f t="shared" si="0"/>
        <v>2133333.333333334</v>
      </c>
      <c r="AY6" s="74">
        <f t="shared" si="0"/>
        <v>2133333.333333334</v>
      </c>
      <c r="AZ6" s="74">
        <f t="shared" si="0"/>
        <v>2133333.333333334</v>
      </c>
      <c r="BA6" s="74">
        <f t="shared" si="0"/>
        <v>2133333.333333334</v>
      </c>
      <c r="BB6" s="74">
        <f t="shared" si="0"/>
        <v>2133333.333333334</v>
      </c>
      <c r="BC6" s="74">
        <f t="shared" si="0"/>
        <v>2133333.333333334</v>
      </c>
      <c r="BD6" s="74">
        <f t="shared" si="0"/>
        <v>2133333.333333334</v>
      </c>
      <c r="BE6" s="74">
        <f t="shared" si="0"/>
        <v>2133333.333333334</v>
      </c>
      <c r="BF6" s="74">
        <f t="shared" si="0"/>
        <v>2133333.333333334</v>
      </c>
      <c r="BG6" s="74">
        <f t="shared" si="0"/>
        <v>2133333.333333334</v>
      </c>
      <c r="BH6" s="74">
        <f t="shared" si="0"/>
        <v>2133333.333333334</v>
      </c>
      <c r="BI6" s="74">
        <f t="shared" si="0"/>
        <v>2133333.333333334</v>
      </c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</row>
    <row r="7" spans="1:129" ht="15" thickBot="1" x14ac:dyDescent="0.35"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</row>
    <row r="8" spans="1:129" ht="15" thickTop="1" x14ac:dyDescent="0.3">
      <c r="A8" s="75" t="s">
        <v>168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76">
        <v>12</v>
      </c>
      <c r="N8" s="76">
        <v>13</v>
      </c>
      <c r="O8" s="76">
        <v>14</v>
      </c>
      <c r="P8" s="76">
        <v>15</v>
      </c>
      <c r="Q8" s="76">
        <v>16</v>
      </c>
      <c r="R8" s="76">
        <v>17</v>
      </c>
      <c r="S8" s="76">
        <v>18</v>
      </c>
      <c r="T8" s="76">
        <v>19</v>
      </c>
      <c r="U8" s="76">
        <v>20</v>
      </c>
      <c r="V8" s="76">
        <v>21</v>
      </c>
      <c r="W8" s="76">
        <v>22</v>
      </c>
      <c r="X8" s="76">
        <v>23</v>
      </c>
      <c r="Y8" s="76">
        <v>24</v>
      </c>
      <c r="Z8" s="76">
        <v>25</v>
      </c>
      <c r="AA8" s="76">
        <v>26</v>
      </c>
      <c r="AB8" s="76">
        <v>27</v>
      </c>
      <c r="AC8" s="76">
        <v>28</v>
      </c>
      <c r="AD8" s="76">
        <v>29</v>
      </c>
      <c r="AE8" s="76">
        <v>30</v>
      </c>
      <c r="AF8" s="76">
        <v>31</v>
      </c>
      <c r="AG8" s="76">
        <v>32</v>
      </c>
      <c r="AH8" s="76">
        <v>33</v>
      </c>
      <c r="AI8" s="76">
        <v>34</v>
      </c>
      <c r="AJ8" s="76">
        <v>35</v>
      </c>
      <c r="AK8" s="76">
        <v>36</v>
      </c>
      <c r="AL8" s="76">
        <v>37</v>
      </c>
      <c r="AM8" s="76">
        <v>38</v>
      </c>
      <c r="AN8" s="76">
        <v>39</v>
      </c>
      <c r="AO8" s="76">
        <v>40</v>
      </c>
      <c r="AP8" s="76">
        <v>41</v>
      </c>
      <c r="AQ8" s="76">
        <v>42</v>
      </c>
      <c r="AR8" s="76">
        <v>43</v>
      </c>
      <c r="AS8" s="76">
        <v>44</v>
      </c>
      <c r="AT8" s="76">
        <v>45</v>
      </c>
      <c r="AU8" s="76">
        <v>46</v>
      </c>
      <c r="AV8" s="76">
        <v>47</v>
      </c>
      <c r="AW8" s="76">
        <v>48</v>
      </c>
      <c r="AX8" s="76">
        <v>49</v>
      </c>
      <c r="AY8" s="76">
        <v>50</v>
      </c>
      <c r="AZ8" s="76">
        <v>51</v>
      </c>
      <c r="BA8" s="76">
        <v>52</v>
      </c>
      <c r="BB8" s="76">
        <v>53</v>
      </c>
      <c r="BC8" s="76">
        <v>54</v>
      </c>
      <c r="BD8" s="76">
        <v>55</v>
      </c>
      <c r="BE8" s="76">
        <v>56</v>
      </c>
      <c r="BF8" s="76">
        <v>57</v>
      </c>
      <c r="BG8" s="76">
        <v>58</v>
      </c>
      <c r="BH8" s="76">
        <v>59</v>
      </c>
      <c r="BI8" s="77">
        <v>60</v>
      </c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</row>
    <row r="9" spans="1:129" x14ac:dyDescent="0.3">
      <c r="A9" s="90" t="s">
        <v>169</v>
      </c>
      <c r="B9" s="20"/>
      <c r="C9" s="1"/>
      <c r="D9" s="1"/>
      <c r="E9" s="1"/>
      <c r="F9" s="1"/>
      <c r="G9" s="1"/>
      <c r="H9" s="1">
        <v>6615</v>
      </c>
      <c r="I9" s="1">
        <f t="shared" ref="I9:M10" si="1">H9</f>
        <v>6615</v>
      </c>
      <c r="J9" s="1">
        <f t="shared" si="1"/>
        <v>6615</v>
      </c>
      <c r="K9" s="1">
        <f t="shared" si="1"/>
        <v>6615</v>
      </c>
      <c r="L9" s="1">
        <f t="shared" si="1"/>
        <v>6615</v>
      </c>
      <c r="M9" s="1">
        <f t="shared" si="1"/>
        <v>6615</v>
      </c>
      <c r="N9" s="1">
        <f>Premissas!C40/12</f>
        <v>7560</v>
      </c>
      <c r="O9" s="1">
        <f>N9</f>
        <v>7560</v>
      </c>
      <c r="P9" s="1">
        <f t="shared" ref="P9:Y10" si="2">O9</f>
        <v>7560</v>
      </c>
      <c r="Q9" s="1">
        <f t="shared" si="2"/>
        <v>7560</v>
      </c>
      <c r="R9" s="1">
        <f t="shared" si="2"/>
        <v>7560</v>
      </c>
      <c r="S9" s="1">
        <f t="shared" si="2"/>
        <v>7560</v>
      </c>
      <c r="T9" s="1">
        <f t="shared" si="2"/>
        <v>7560</v>
      </c>
      <c r="U9" s="1">
        <f t="shared" si="2"/>
        <v>7560</v>
      </c>
      <c r="V9" s="1">
        <f t="shared" si="2"/>
        <v>7560</v>
      </c>
      <c r="W9" s="1">
        <f t="shared" si="2"/>
        <v>7560</v>
      </c>
      <c r="X9" s="1">
        <f t="shared" si="2"/>
        <v>7560</v>
      </c>
      <c r="Y9" s="1">
        <f t="shared" si="2"/>
        <v>7560</v>
      </c>
      <c r="Z9" s="1">
        <f>Premissas!D40/12</f>
        <v>33600</v>
      </c>
      <c r="AA9" s="1">
        <f>Z9</f>
        <v>33600</v>
      </c>
      <c r="AB9" s="1">
        <f t="shared" ref="AB9:AK10" si="3">AA9</f>
        <v>33600</v>
      </c>
      <c r="AC9" s="1">
        <f t="shared" si="3"/>
        <v>33600</v>
      </c>
      <c r="AD9" s="1">
        <f t="shared" si="3"/>
        <v>33600</v>
      </c>
      <c r="AE9" s="1">
        <f t="shared" si="3"/>
        <v>33600</v>
      </c>
      <c r="AF9" s="1">
        <f t="shared" si="3"/>
        <v>33600</v>
      </c>
      <c r="AG9" s="1">
        <f t="shared" si="3"/>
        <v>33600</v>
      </c>
      <c r="AH9" s="1">
        <f t="shared" si="3"/>
        <v>33600</v>
      </c>
      <c r="AI9" s="1">
        <f t="shared" si="3"/>
        <v>33600</v>
      </c>
      <c r="AJ9" s="1">
        <f t="shared" si="3"/>
        <v>33600</v>
      </c>
      <c r="AK9" s="1">
        <f t="shared" si="3"/>
        <v>33600</v>
      </c>
      <c r="AL9" s="1">
        <f>Premissas!E40/12</f>
        <v>53760.000000000007</v>
      </c>
      <c r="AM9" s="1">
        <f>AL9</f>
        <v>53760.000000000007</v>
      </c>
      <c r="AN9" s="1">
        <f t="shared" ref="AN9:AW10" si="4">AM9</f>
        <v>53760.000000000007</v>
      </c>
      <c r="AO9" s="1">
        <f t="shared" si="4"/>
        <v>53760.000000000007</v>
      </c>
      <c r="AP9" s="1">
        <f t="shared" si="4"/>
        <v>53760.000000000007</v>
      </c>
      <c r="AQ9" s="1">
        <f t="shared" si="4"/>
        <v>53760.000000000007</v>
      </c>
      <c r="AR9" s="1">
        <f t="shared" si="4"/>
        <v>53760.000000000007</v>
      </c>
      <c r="AS9" s="1">
        <f t="shared" si="4"/>
        <v>53760.000000000007</v>
      </c>
      <c r="AT9" s="1">
        <f t="shared" si="4"/>
        <v>53760.000000000007</v>
      </c>
      <c r="AU9" s="1">
        <f t="shared" si="4"/>
        <v>53760.000000000007</v>
      </c>
      <c r="AV9" s="1">
        <f t="shared" si="4"/>
        <v>53760.000000000007</v>
      </c>
      <c r="AW9" s="1">
        <f t="shared" si="4"/>
        <v>53760.000000000007</v>
      </c>
      <c r="AX9" s="1">
        <f>Premissas!F40/12</f>
        <v>83626.666666666672</v>
      </c>
      <c r="AY9" s="1">
        <f>AX9</f>
        <v>83626.666666666672</v>
      </c>
      <c r="AZ9" s="1">
        <f t="shared" ref="AZ9:BI10" si="5">AY9</f>
        <v>83626.666666666672</v>
      </c>
      <c r="BA9" s="1">
        <f t="shared" si="5"/>
        <v>83626.666666666672</v>
      </c>
      <c r="BB9" s="1">
        <f t="shared" si="5"/>
        <v>83626.666666666672</v>
      </c>
      <c r="BC9" s="1">
        <f t="shared" si="5"/>
        <v>83626.666666666672</v>
      </c>
      <c r="BD9" s="1">
        <f t="shared" si="5"/>
        <v>83626.666666666672</v>
      </c>
      <c r="BE9" s="1">
        <f t="shared" si="5"/>
        <v>83626.666666666672</v>
      </c>
      <c r="BF9" s="1">
        <f t="shared" si="5"/>
        <v>83626.666666666672</v>
      </c>
      <c r="BG9" s="1">
        <f t="shared" si="5"/>
        <v>83626.666666666672</v>
      </c>
      <c r="BH9" s="1">
        <f t="shared" si="5"/>
        <v>83626.666666666672</v>
      </c>
      <c r="BI9" s="3">
        <f t="shared" si="5"/>
        <v>83626.666666666672</v>
      </c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</row>
    <row r="10" spans="1:129" x14ac:dyDescent="0.3">
      <c r="A10" s="86" t="s">
        <v>170</v>
      </c>
      <c r="B10" s="20"/>
      <c r="C10" s="1"/>
      <c r="D10" s="1"/>
      <c r="E10" s="1"/>
      <c r="F10" s="1"/>
      <c r="G10" s="1"/>
      <c r="H10" s="1">
        <v>56700</v>
      </c>
      <c r="I10" s="1">
        <f t="shared" si="1"/>
        <v>56700</v>
      </c>
      <c r="J10" s="1">
        <f t="shared" si="1"/>
        <v>56700</v>
      </c>
      <c r="K10" s="1">
        <f t="shared" si="1"/>
        <v>56700</v>
      </c>
      <c r="L10" s="1">
        <f t="shared" si="1"/>
        <v>56700</v>
      </c>
      <c r="M10" s="1">
        <f t="shared" si="1"/>
        <v>56700</v>
      </c>
      <c r="N10" s="1">
        <f>Premissas!C41/12</f>
        <v>100800</v>
      </c>
      <c r="O10" s="1">
        <f>N10</f>
        <v>100800</v>
      </c>
      <c r="P10" s="1">
        <f t="shared" si="2"/>
        <v>100800</v>
      </c>
      <c r="Q10" s="1">
        <f t="shared" si="2"/>
        <v>100800</v>
      </c>
      <c r="R10" s="1">
        <f t="shared" si="2"/>
        <v>100800</v>
      </c>
      <c r="S10" s="1">
        <f t="shared" si="2"/>
        <v>100800</v>
      </c>
      <c r="T10" s="1">
        <f t="shared" si="2"/>
        <v>100800</v>
      </c>
      <c r="U10" s="1">
        <f t="shared" si="2"/>
        <v>100800</v>
      </c>
      <c r="V10" s="1">
        <f t="shared" si="2"/>
        <v>100800</v>
      </c>
      <c r="W10" s="1">
        <f t="shared" si="2"/>
        <v>100800</v>
      </c>
      <c r="X10" s="1">
        <f t="shared" si="2"/>
        <v>100800</v>
      </c>
      <c r="Y10" s="1">
        <f t="shared" si="2"/>
        <v>100800</v>
      </c>
      <c r="Z10" s="1">
        <f>Premissas!D41/12</f>
        <v>168000</v>
      </c>
      <c r="AA10" s="1">
        <f>Z10</f>
        <v>168000</v>
      </c>
      <c r="AB10" s="1">
        <f t="shared" si="3"/>
        <v>168000</v>
      </c>
      <c r="AC10" s="1">
        <f t="shared" si="3"/>
        <v>168000</v>
      </c>
      <c r="AD10" s="1">
        <f t="shared" si="3"/>
        <v>168000</v>
      </c>
      <c r="AE10" s="1">
        <f t="shared" si="3"/>
        <v>168000</v>
      </c>
      <c r="AF10" s="1">
        <f t="shared" si="3"/>
        <v>168000</v>
      </c>
      <c r="AG10" s="1">
        <f t="shared" si="3"/>
        <v>168000</v>
      </c>
      <c r="AH10" s="1">
        <f t="shared" si="3"/>
        <v>168000</v>
      </c>
      <c r="AI10" s="1">
        <f t="shared" si="3"/>
        <v>168000</v>
      </c>
      <c r="AJ10" s="1">
        <f t="shared" si="3"/>
        <v>168000</v>
      </c>
      <c r="AK10" s="1">
        <f t="shared" si="3"/>
        <v>168000</v>
      </c>
      <c r="AL10" s="1">
        <f>Premissas!E41/12</f>
        <v>268800.00000000006</v>
      </c>
      <c r="AM10" s="1">
        <f>AL10</f>
        <v>268800.00000000006</v>
      </c>
      <c r="AN10" s="1">
        <f t="shared" si="4"/>
        <v>268800.00000000006</v>
      </c>
      <c r="AO10" s="1">
        <f t="shared" si="4"/>
        <v>268800.00000000006</v>
      </c>
      <c r="AP10" s="1">
        <f t="shared" si="4"/>
        <v>268800.00000000006</v>
      </c>
      <c r="AQ10" s="1">
        <f t="shared" si="4"/>
        <v>268800.00000000006</v>
      </c>
      <c r="AR10" s="1">
        <f t="shared" si="4"/>
        <v>268800.00000000006</v>
      </c>
      <c r="AS10" s="1">
        <f t="shared" si="4"/>
        <v>268800.00000000006</v>
      </c>
      <c r="AT10" s="1">
        <f t="shared" si="4"/>
        <v>268800.00000000006</v>
      </c>
      <c r="AU10" s="1">
        <f t="shared" si="4"/>
        <v>268800.00000000006</v>
      </c>
      <c r="AV10" s="1">
        <f t="shared" si="4"/>
        <v>268800.00000000006</v>
      </c>
      <c r="AW10" s="1">
        <f t="shared" si="4"/>
        <v>268800.00000000006</v>
      </c>
      <c r="AX10" s="1">
        <f>Premissas!F41/12</f>
        <v>418133.33333333331</v>
      </c>
      <c r="AY10" s="1">
        <f>AX10</f>
        <v>418133.33333333331</v>
      </c>
      <c r="AZ10" s="1">
        <f t="shared" si="5"/>
        <v>418133.33333333331</v>
      </c>
      <c r="BA10" s="1">
        <f t="shared" si="5"/>
        <v>418133.33333333331</v>
      </c>
      <c r="BB10" s="1">
        <f t="shared" si="5"/>
        <v>418133.33333333331</v>
      </c>
      <c r="BC10" s="1">
        <f t="shared" si="5"/>
        <v>418133.33333333331</v>
      </c>
      <c r="BD10" s="1">
        <f t="shared" si="5"/>
        <v>418133.33333333331</v>
      </c>
      <c r="BE10" s="1">
        <f t="shared" si="5"/>
        <v>418133.33333333331</v>
      </c>
      <c r="BF10" s="1">
        <f t="shared" si="5"/>
        <v>418133.33333333331</v>
      </c>
      <c r="BG10" s="1">
        <f t="shared" si="5"/>
        <v>418133.33333333331</v>
      </c>
      <c r="BH10" s="1">
        <f t="shared" si="5"/>
        <v>418133.33333333331</v>
      </c>
      <c r="BI10" s="1">
        <f t="shared" si="5"/>
        <v>418133.33333333331</v>
      </c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</row>
    <row r="11" spans="1:129" x14ac:dyDescent="0.3">
      <c r="A11" s="70" t="s">
        <v>25</v>
      </c>
      <c r="B11" s="74">
        <f>SUM(B9:B10)</f>
        <v>0</v>
      </c>
      <c r="C11" s="74">
        <f t="shared" ref="C11:BI11" si="6">SUM(C9:C10)</f>
        <v>0</v>
      </c>
      <c r="D11" s="74">
        <f t="shared" si="6"/>
        <v>0</v>
      </c>
      <c r="E11" s="74">
        <f t="shared" si="6"/>
        <v>0</v>
      </c>
      <c r="F11" s="74">
        <f t="shared" si="6"/>
        <v>0</v>
      </c>
      <c r="G11" s="74">
        <f t="shared" si="6"/>
        <v>0</v>
      </c>
      <c r="H11" s="74">
        <f t="shared" si="6"/>
        <v>63315</v>
      </c>
      <c r="I11" s="74">
        <f t="shared" si="6"/>
        <v>63315</v>
      </c>
      <c r="J11" s="74">
        <f t="shared" si="6"/>
        <v>63315</v>
      </c>
      <c r="K11" s="74">
        <f t="shared" si="6"/>
        <v>63315</v>
      </c>
      <c r="L11" s="74">
        <f t="shared" si="6"/>
        <v>63315</v>
      </c>
      <c r="M11" s="74">
        <f t="shared" si="6"/>
        <v>63315</v>
      </c>
      <c r="N11" s="74">
        <f t="shared" si="6"/>
        <v>108360</v>
      </c>
      <c r="O11" s="74">
        <f t="shared" si="6"/>
        <v>108360</v>
      </c>
      <c r="P11" s="74">
        <f t="shared" si="6"/>
        <v>108360</v>
      </c>
      <c r="Q11" s="74">
        <f t="shared" si="6"/>
        <v>108360</v>
      </c>
      <c r="R11" s="74">
        <f t="shared" si="6"/>
        <v>108360</v>
      </c>
      <c r="S11" s="74">
        <f t="shared" si="6"/>
        <v>108360</v>
      </c>
      <c r="T11" s="74">
        <f t="shared" si="6"/>
        <v>108360</v>
      </c>
      <c r="U11" s="74">
        <f t="shared" si="6"/>
        <v>108360</v>
      </c>
      <c r="V11" s="74">
        <f t="shared" si="6"/>
        <v>108360</v>
      </c>
      <c r="W11" s="74">
        <f t="shared" si="6"/>
        <v>108360</v>
      </c>
      <c r="X11" s="74">
        <f t="shared" si="6"/>
        <v>108360</v>
      </c>
      <c r="Y11" s="74">
        <f t="shared" si="6"/>
        <v>108360</v>
      </c>
      <c r="Z11" s="74">
        <f t="shared" si="6"/>
        <v>201600</v>
      </c>
      <c r="AA11" s="74">
        <f t="shared" si="6"/>
        <v>201600</v>
      </c>
      <c r="AB11" s="74">
        <f t="shared" si="6"/>
        <v>201600</v>
      </c>
      <c r="AC11" s="74">
        <f t="shared" si="6"/>
        <v>201600</v>
      </c>
      <c r="AD11" s="74">
        <f t="shared" si="6"/>
        <v>201600</v>
      </c>
      <c r="AE11" s="74">
        <f t="shared" si="6"/>
        <v>201600</v>
      </c>
      <c r="AF11" s="74">
        <f t="shared" si="6"/>
        <v>201600</v>
      </c>
      <c r="AG11" s="74">
        <f t="shared" si="6"/>
        <v>201600</v>
      </c>
      <c r="AH11" s="74">
        <f t="shared" si="6"/>
        <v>201600</v>
      </c>
      <c r="AI11" s="74">
        <f t="shared" si="6"/>
        <v>201600</v>
      </c>
      <c r="AJ11" s="74">
        <f t="shared" si="6"/>
        <v>201600</v>
      </c>
      <c r="AK11" s="74">
        <f t="shared" si="6"/>
        <v>201600</v>
      </c>
      <c r="AL11" s="74">
        <f t="shared" si="6"/>
        <v>322560.00000000006</v>
      </c>
      <c r="AM11" s="74">
        <f t="shared" si="6"/>
        <v>322560.00000000006</v>
      </c>
      <c r="AN11" s="74">
        <f t="shared" si="6"/>
        <v>322560.00000000006</v>
      </c>
      <c r="AO11" s="74">
        <f t="shared" si="6"/>
        <v>322560.00000000006</v>
      </c>
      <c r="AP11" s="74">
        <f t="shared" si="6"/>
        <v>322560.00000000006</v>
      </c>
      <c r="AQ11" s="74">
        <f t="shared" si="6"/>
        <v>322560.00000000006</v>
      </c>
      <c r="AR11" s="74">
        <f t="shared" si="6"/>
        <v>322560.00000000006</v>
      </c>
      <c r="AS11" s="74">
        <f t="shared" si="6"/>
        <v>322560.00000000006</v>
      </c>
      <c r="AT11" s="74">
        <f t="shared" si="6"/>
        <v>322560.00000000006</v>
      </c>
      <c r="AU11" s="74">
        <f t="shared" si="6"/>
        <v>322560.00000000006</v>
      </c>
      <c r="AV11" s="74">
        <f t="shared" si="6"/>
        <v>322560.00000000006</v>
      </c>
      <c r="AW11" s="74">
        <f t="shared" si="6"/>
        <v>322560.00000000006</v>
      </c>
      <c r="AX11" s="74">
        <f t="shared" si="6"/>
        <v>501760</v>
      </c>
      <c r="AY11" s="74">
        <f t="shared" si="6"/>
        <v>501760</v>
      </c>
      <c r="AZ11" s="74">
        <f t="shared" si="6"/>
        <v>501760</v>
      </c>
      <c r="BA11" s="74">
        <f t="shared" si="6"/>
        <v>501760</v>
      </c>
      <c r="BB11" s="74">
        <f t="shared" si="6"/>
        <v>501760</v>
      </c>
      <c r="BC11" s="74">
        <f t="shared" si="6"/>
        <v>501760</v>
      </c>
      <c r="BD11" s="74">
        <f t="shared" si="6"/>
        <v>501760</v>
      </c>
      <c r="BE11" s="74">
        <f t="shared" si="6"/>
        <v>501760</v>
      </c>
      <c r="BF11" s="74">
        <f t="shared" si="6"/>
        <v>501760</v>
      </c>
      <c r="BG11" s="74">
        <f t="shared" si="6"/>
        <v>501760</v>
      </c>
      <c r="BH11" s="74">
        <f t="shared" si="6"/>
        <v>501760</v>
      </c>
      <c r="BI11" s="74">
        <f t="shared" si="6"/>
        <v>501760</v>
      </c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</row>
    <row r="12" spans="1:129" s="138" customFormat="1" x14ac:dyDescent="0.3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</row>
    <row r="13" spans="1:129" x14ac:dyDescent="0.3">
      <c r="A13" s="78" t="s">
        <v>104</v>
      </c>
      <c r="B13" s="79">
        <f>B6+B11</f>
        <v>0</v>
      </c>
      <c r="C13" s="79">
        <f t="shared" ref="C13:BI13" si="7">C6+C11</f>
        <v>0</v>
      </c>
      <c r="D13" s="79">
        <f t="shared" si="7"/>
        <v>0</v>
      </c>
      <c r="E13" s="79">
        <f t="shared" si="7"/>
        <v>0</v>
      </c>
      <c r="F13" s="79">
        <f t="shared" si="7"/>
        <v>0</v>
      </c>
      <c r="G13" s="79">
        <f t="shared" si="7"/>
        <v>0</v>
      </c>
      <c r="H13" s="79">
        <f t="shared" si="7"/>
        <v>693315</v>
      </c>
      <c r="I13" s="79">
        <f t="shared" si="7"/>
        <v>693315</v>
      </c>
      <c r="J13" s="79">
        <f t="shared" si="7"/>
        <v>693315</v>
      </c>
      <c r="K13" s="79">
        <f t="shared" si="7"/>
        <v>693315</v>
      </c>
      <c r="L13" s="79">
        <f t="shared" si="7"/>
        <v>693315</v>
      </c>
      <c r="M13" s="79">
        <f t="shared" si="7"/>
        <v>693315</v>
      </c>
      <c r="N13" s="79">
        <f t="shared" si="7"/>
        <v>1008360</v>
      </c>
      <c r="O13" s="79">
        <f t="shared" si="7"/>
        <v>1008360</v>
      </c>
      <c r="P13" s="79">
        <f t="shared" si="7"/>
        <v>1008360</v>
      </c>
      <c r="Q13" s="79">
        <f t="shared" si="7"/>
        <v>1008360</v>
      </c>
      <c r="R13" s="79">
        <f t="shared" si="7"/>
        <v>1008360</v>
      </c>
      <c r="S13" s="79">
        <f t="shared" si="7"/>
        <v>1008360</v>
      </c>
      <c r="T13" s="79">
        <f t="shared" si="7"/>
        <v>1008360</v>
      </c>
      <c r="U13" s="79">
        <f t="shared" si="7"/>
        <v>1008360</v>
      </c>
      <c r="V13" s="79">
        <f t="shared" si="7"/>
        <v>1008360</v>
      </c>
      <c r="W13" s="79">
        <f t="shared" si="7"/>
        <v>1008360</v>
      </c>
      <c r="X13" s="79">
        <f t="shared" si="7"/>
        <v>1008360</v>
      </c>
      <c r="Y13" s="79">
        <f t="shared" si="7"/>
        <v>1008360</v>
      </c>
      <c r="Z13" s="79">
        <f t="shared" si="7"/>
        <v>1401600</v>
      </c>
      <c r="AA13" s="79">
        <f t="shared" si="7"/>
        <v>1401600</v>
      </c>
      <c r="AB13" s="79">
        <f t="shared" si="7"/>
        <v>1401600</v>
      </c>
      <c r="AC13" s="79">
        <f t="shared" si="7"/>
        <v>1401600</v>
      </c>
      <c r="AD13" s="79">
        <f t="shared" si="7"/>
        <v>1401600</v>
      </c>
      <c r="AE13" s="79">
        <f t="shared" si="7"/>
        <v>1401600</v>
      </c>
      <c r="AF13" s="79">
        <f t="shared" si="7"/>
        <v>1401600</v>
      </c>
      <c r="AG13" s="79">
        <f t="shared" si="7"/>
        <v>1401600</v>
      </c>
      <c r="AH13" s="79">
        <f t="shared" si="7"/>
        <v>1401600</v>
      </c>
      <c r="AI13" s="79">
        <f t="shared" si="7"/>
        <v>1401600</v>
      </c>
      <c r="AJ13" s="79">
        <f t="shared" si="7"/>
        <v>1401600</v>
      </c>
      <c r="AK13" s="79">
        <f t="shared" si="7"/>
        <v>1401600</v>
      </c>
      <c r="AL13" s="79">
        <f t="shared" si="7"/>
        <v>1922560.0000000002</v>
      </c>
      <c r="AM13" s="79">
        <f t="shared" si="7"/>
        <v>1922560.0000000002</v>
      </c>
      <c r="AN13" s="79">
        <f t="shared" si="7"/>
        <v>1922560.0000000002</v>
      </c>
      <c r="AO13" s="79">
        <f t="shared" si="7"/>
        <v>1922560.0000000002</v>
      </c>
      <c r="AP13" s="79">
        <f t="shared" si="7"/>
        <v>1922560.0000000002</v>
      </c>
      <c r="AQ13" s="79">
        <f t="shared" si="7"/>
        <v>1922560.0000000002</v>
      </c>
      <c r="AR13" s="79">
        <f t="shared" si="7"/>
        <v>1922560.0000000002</v>
      </c>
      <c r="AS13" s="79">
        <f t="shared" si="7"/>
        <v>1922560.0000000002</v>
      </c>
      <c r="AT13" s="79">
        <f t="shared" si="7"/>
        <v>1922560.0000000002</v>
      </c>
      <c r="AU13" s="79">
        <f t="shared" si="7"/>
        <v>1922560.0000000002</v>
      </c>
      <c r="AV13" s="79">
        <f t="shared" si="7"/>
        <v>1922560.0000000002</v>
      </c>
      <c r="AW13" s="79">
        <f t="shared" si="7"/>
        <v>2455893.333333334</v>
      </c>
      <c r="AX13" s="79">
        <f t="shared" si="7"/>
        <v>2635093.333333334</v>
      </c>
      <c r="AY13" s="79">
        <f t="shared" si="7"/>
        <v>2635093.333333334</v>
      </c>
      <c r="AZ13" s="79">
        <f t="shared" si="7"/>
        <v>2635093.333333334</v>
      </c>
      <c r="BA13" s="79">
        <f t="shared" si="7"/>
        <v>2635093.333333334</v>
      </c>
      <c r="BB13" s="79">
        <f t="shared" si="7"/>
        <v>2635093.333333334</v>
      </c>
      <c r="BC13" s="79">
        <f t="shared" si="7"/>
        <v>2635093.333333334</v>
      </c>
      <c r="BD13" s="79">
        <f t="shared" si="7"/>
        <v>2635093.333333334</v>
      </c>
      <c r="BE13" s="79">
        <f t="shared" si="7"/>
        <v>2635093.333333334</v>
      </c>
      <c r="BF13" s="79">
        <f t="shared" si="7"/>
        <v>2635093.333333334</v>
      </c>
      <c r="BG13" s="79">
        <f t="shared" si="7"/>
        <v>2635093.333333334</v>
      </c>
      <c r="BH13" s="79">
        <f t="shared" si="7"/>
        <v>2635093.333333334</v>
      </c>
      <c r="BI13" s="79">
        <f t="shared" si="7"/>
        <v>2635093.333333334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</row>
    <row r="14" spans="1:129" s="19" customFormat="1" x14ac:dyDescent="0.3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129" s="139" customFormat="1" x14ac:dyDescent="0.3">
      <c r="A15" s="80" t="s">
        <v>86</v>
      </c>
      <c r="B15" s="81" t="s">
        <v>96</v>
      </c>
      <c r="C15" s="81" t="s">
        <v>97</v>
      </c>
      <c r="D15" s="81" t="s">
        <v>98</v>
      </c>
      <c r="E15" s="81" t="s">
        <v>99</v>
      </c>
      <c r="F15" s="81" t="s">
        <v>100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</row>
    <row r="16" spans="1:129" x14ac:dyDescent="0.3">
      <c r="A16" s="123" t="s">
        <v>135</v>
      </c>
      <c r="B16" s="20">
        <f>SUM(B6:M6)</f>
        <v>3780000</v>
      </c>
      <c r="C16" s="20">
        <f>SUM(N6:Y6)</f>
        <v>10800000</v>
      </c>
      <c r="D16" s="20">
        <f>SUM(Z6:AK6)</f>
        <v>14400000</v>
      </c>
      <c r="E16" s="20">
        <f>SUM(AL6:AW6)</f>
        <v>19733333.333333336</v>
      </c>
      <c r="F16" s="20">
        <f>SUM(AX6:BI6)</f>
        <v>25600000.000000015</v>
      </c>
    </row>
    <row r="17" spans="1:8" x14ac:dyDescent="0.3">
      <c r="A17" s="123" t="s">
        <v>169</v>
      </c>
      <c r="B17" s="20">
        <f>SUM(B9:M9)</f>
        <v>39690</v>
      </c>
      <c r="C17" s="20">
        <f>SUM(N9:Y9)</f>
        <v>90720</v>
      </c>
      <c r="D17" s="20">
        <f>SUM(Z9:AK9)</f>
        <v>403200</v>
      </c>
      <c r="E17" s="20">
        <f>SUM(AL9:AW9)</f>
        <v>645120.00000000012</v>
      </c>
      <c r="F17" s="20">
        <f>SUM(AX9:BI9)</f>
        <v>1003519.9999999999</v>
      </c>
      <c r="G17" s="24"/>
      <c r="H17" s="24"/>
    </row>
    <row r="18" spans="1:8" x14ac:dyDescent="0.3">
      <c r="A18" s="123" t="s">
        <v>170</v>
      </c>
      <c r="B18" s="20">
        <f>SUM(B10:M10)</f>
        <v>340200</v>
      </c>
      <c r="C18" s="20">
        <f>SUM(N10:Y10)</f>
        <v>1209600</v>
      </c>
      <c r="D18" s="20">
        <f>SUM(Z10:AK10)</f>
        <v>2016000</v>
      </c>
      <c r="E18" s="20">
        <f>SUM(AL10:AW10)</f>
        <v>3225600.0000000005</v>
      </c>
      <c r="F18" s="20">
        <f>SUM(AX10:BI10)</f>
        <v>5017600</v>
      </c>
      <c r="G18" s="24"/>
      <c r="H18" s="24"/>
    </row>
    <row r="19" spans="1:8" x14ac:dyDescent="0.3">
      <c r="A19" s="82" t="s">
        <v>105</v>
      </c>
      <c r="B19" s="83">
        <f>SUM(B16:B18)</f>
        <v>4159890</v>
      </c>
      <c r="C19" s="83">
        <f>SUM(C16:C18)</f>
        <v>12100320</v>
      </c>
      <c r="D19" s="83">
        <f>SUM(D16:D18)</f>
        <v>16819200</v>
      </c>
      <c r="E19" s="83">
        <f>SUM(E16:E18)</f>
        <v>23604053.333333336</v>
      </c>
      <c r="F19" s="83">
        <f>SUM(F16:F18)</f>
        <v>31621120.000000015</v>
      </c>
      <c r="G19" s="24"/>
      <c r="H19" s="24"/>
    </row>
  </sheetData>
  <pageMargins left="0.7" right="0.7" top="0.75" bottom="0.75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CN18"/>
  <sheetViews>
    <sheetView showGridLines="0" workbookViewId="0">
      <selection activeCell="B1" sqref="B1"/>
    </sheetView>
  </sheetViews>
  <sheetFormatPr defaultColWidth="8.6640625" defaultRowHeight="14.4" x14ac:dyDescent="0.3"/>
  <cols>
    <col min="1" max="1" width="49.6640625" style="17" bestFit="1" customWidth="1"/>
    <col min="2" max="2" width="15.44140625" style="17" bestFit="1" customWidth="1"/>
    <col min="3" max="3" width="12.44140625" style="17" bestFit="1" customWidth="1"/>
    <col min="4" max="4" width="14" style="17" customWidth="1"/>
    <col min="5" max="6" width="12.44140625" style="17" bestFit="1" customWidth="1"/>
    <col min="7" max="8" width="10.44140625" style="17" bestFit="1" customWidth="1"/>
    <col min="9" max="61" width="10.109375" style="17" customWidth="1"/>
    <col min="62" max="62" width="8.6640625" style="17"/>
    <col min="63" max="63" width="11.44140625" style="17" bestFit="1" customWidth="1"/>
    <col min="64" max="79" width="8.6640625" style="17"/>
    <col min="80" max="80" width="11.44140625" style="17" bestFit="1" customWidth="1"/>
    <col min="81" max="16384" width="8.6640625" style="17"/>
  </cols>
  <sheetData>
    <row r="1" spans="1:92" x14ac:dyDescent="0.3">
      <c r="A1" s="67" t="s">
        <v>82</v>
      </c>
      <c r="CH1" s="22"/>
    </row>
    <row r="2" spans="1:92" x14ac:dyDescent="0.3">
      <c r="A2" s="18" t="str">
        <f>CONCATENATE(Company, ": ",start, " -  ",end)</f>
        <v>Brazil Experience: Mês 1 -  Mês 60</v>
      </c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</row>
    <row r="3" spans="1:92" ht="15" thickBot="1" x14ac:dyDescent="0.35"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</row>
    <row r="4" spans="1:92" ht="15" thickTop="1" x14ac:dyDescent="0.3">
      <c r="A4" s="71" t="s">
        <v>134</v>
      </c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  <c r="X4" s="72">
        <v>23</v>
      </c>
      <c r="Y4" s="72">
        <v>24</v>
      </c>
      <c r="Z4" s="72">
        <v>25</v>
      </c>
      <c r="AA4" s="72">
        <v>26</v>
      </c>
      <c r="AB4" s="72">
        <v>27</v>
      </c>
      <c r="AC4" s="72">
        <v>28</v>
      </c>
      <c r="AD4" s="72">
        <v>29</v>
      </c>
      <c r="AE4" s="72">
        <v>30</v>
      </c>
      <c r="AF4" s="72">
        <v>31</v>
      </c>
      <c r="AG4" s="72">
        <v>32</v>
      </c>
      <c r="AH4" s="72">
        <v>33</v>
      </c>
      <c r="AI4" s="72">
        <v>34</v>
      </c>
      <c r="AJ4" s="72">
        <v>35</v>
      </c>
      <c r="AK4" s="72">
        <v>36</v>
      </c>
      <c r="AL4" s="72">
        <v>37</v>
      </c>
      <c r="AM4" s="72">
        <v>38</v>
      </c>
      <c r="AN4" s="72">
        <v>39</v>
      </c>
      <c r="AO4" s="72">
        <v>40</v>
      </c>
      <c r="AP4" s="72">
        <v>41</v>
      </c>
      <c r="AQ4" s="72">
        <v>42</v>
      </c>
      <c r="AR4" s="72">
        <v>43</v>
      </c>
      <c r="AS4" s="72">
        <v>44</v>
      </c>
      <c r="AT4" s="72">
        <v>45</v>
      </c>
      <c r="AU4" s="72">
        <v>46</v>
      </c>
      <c r="AV4" s="72">
        <v>47</v>
      </c>
      <c r="AW4" s="72">
        <v>48</v>
      </c>
      <c r="AX4" s="72">
        <v>49</v>
      </c>
      <c r="AY4" s="72">
        <v>50</v>
      </c>
      <c r="AZ4" s="72">
        <v>51</v>
      </c>
      <c r="BA4" s="72">
        <v>52</v>
      </c>
      <c r="BB4" s="72">
        <v>53</v>
      </c>
      <c r="BC4" s="72">
        <v>54</v>
      </c>
      <c r="BD4" s="72">
        <v>55</v>
      </c>
      <c r="BE4" s="72">
        <v>56</v>
      </c>
      <c r="BF4" s="72">
        <v>57</v>
      </c>
      <c r="BG4" s="72">
        <v>58</v>
      </c>
      <c r="BH4" s="72">
        <v>59</v>
      </c>
      <c r="BI4" s="73">
        <v>60</v>
      </c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9"/>
      <c r="CJ4" s="19"/>
      <c r="CK4" s="19"/>
      <c r="CL4" s="19"/>
      <c r="CM4" s="19"/>
      <c r="CN4" s="19"/>
    </row>
    <row r="5" spans="1:92" x14ac:dyDescent="0.3">
      <c r="A5" s="90" t="s">
        <v>163</v>
      </c>
      <c r="B5" s="1">
        <v>15000</v>
      </c>
      <c r="C5" s="1">
        <v>1200</v>
      </c>
      <c r="D5" s="1">
        <v>1200</v>
      </c>
      <c r="E5" s="1">
        <v>1200</v>
      </c>
      <c r="F5" s="1">
        <v>1200</v>
      </c>
      <c r="G5" s="1">
        <v>200</v>
      </c>
      <c r="H5" s="1">
        <v>200</v>
      </c>
      <c r="I5" s="1">
        <v>200</v>
      </c>
      <c r="J5" s="1">
        <v>200</v>
      </c>
      <c r="K5" s="1">
        <v>200</v>
      </c>
      <c r="L5" s="1">
        <v>200</v>
      </c>
      <c r="M5" s="1">
        <v>200</v>
      </c>
      <c r="N5" s="1">
        <v>1200</v>
      </c>
      <c r="O5" s="1">
        <v>1200</v>
      </c>
      <c r="P5" s="1">
        <v>1200</v>
      </c>
      <c r="Q5" s="1">
        <v>1200</v>
      </c>
      <c r="R5" s="1">
        <v>1200</v>
      </c>
      <c r="S5" s="1">
        <v>200</v>
      </c>
      <c r="T5" s="1">
        <v>200</v>
      </c>
      <c r="U5" s="1">
        <v>200</v>
      </c>
      <c r="V5" s="1">
        <v>200</v>
      </c>
      <c r="W5" s="1">
        <v>200</v>
      </c>
      <c r="X5" s="1">
        <v>200</v>
      </c>
      <c r="Y5" s="1">
        <v>200</v>
      </c>
      <c r="Z5" s="1">
        <v>10000</v>
      </c>
      <c r="AA5" s="1">
        <v>200</v>
      </c>
      <c r="AB5" s="1">
        <v>200</v>
      </c>
      <c r="AC5" s="1">
        <v>200</v>
      </c>
      <c r="AD5" s="1">
        <v>200</v>
      </c>
      <c r="AE5" s="1">
        <v>200</v>
      </c>
      <c r="AF5" s="1">
        <v>200</v>
      </c>
      <c r="AG5" s="1">
        <v>200</v>
      </c>
      <c r="AH5" s="1">
        <v>200</v>
      </c>
      <c r="AI5" s="1">
        <v>200</v>
      </c>
      <c r="AJ5" s="1">
        <v>200</v>
      </c>
      <c r="AK5" s="1">
        <v>200</v>
      </c>
      <c r="AL5" s="1">
        <v>10000</v>
      </c>
      <c r="AM5" s="1">
        <v>200</v>
      </c>
      <c r="AN5" s="1">
        <v>200</v>
      </c>
      <c r="AO5" s="1">
        <v>200</v>
      </c>
      <c r="AP5" s="1">
        <v>200</v>
      </c>
      <c r="AQ5" s="1">
        <v>200</v>
      </c>
      <c r="AR5" s="1">
        <v>200</v>
      </c>
      <c r="AS5" s="1">
        <v>200</v>
      </c>
      <c r="AT5" s="1">
        <v>200</v>
      </c>
      <c r="AU5" s="1">
        <v>200</v>
      </c>
      <c r="AV5" s="1">
        <v>200</v>
      </c>
      <c r="AW5" s="1">
        <v>200</v>
      </c>
      <c r="AX5" s="1">
        <v>10000</v>
      </c>
      <c r="AY5" s="1">
        <v>200</v>
      </c>
      <c r="AZ5" s="1">
        <v>200</v>
      </c>
      <c r="BA5" s="1">
        <v>200</v>
      </c>
      <c r="BB5" s="1">
        <v>200</v>
      </c>
      <c r="BC5" s="1">
        <v>200</v>
      </c>
      <c r="BD5" s="1">
        <v>200</v>
      </c>
      <c r="BE5" s="1">
        <v>200</v>
      </c>
      <c r="BF5" s="1">
        <v>200</v>
      </c>
      <c r="BG5" s="1">
        <v>200</v>
      </c>
      <c r="BH5" s="1">
        <v>200</v>
      </c>
      <c r="BI5" s="1">
        <v>200</v>
      </c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19"/>
      <c r="CJ5" s="19"/>
      <c r="CK5" s="19"/>
      <c r="CL5" s="19"/>
      <c r="CM5" s="19"/>
      <c r="CN5" s="19"/>
    </row>
    <row r="6" spans="1:92" x14ac:dyDescent="0.3">
      <c r="A6" s="90" t="s">
        <v>131</v>
      </c>
      <c r="B6" s="1">
        <f>(500*3000)+18000</f>
        <v>1518000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10000</v>
      </c>
      <c r="AA6" s="1">
        <v>10000</v>
      </c>
      <c r="AB6" s="1">
        <v>10000</v>
      </c>
      <c r="AC6" s="1">
        <v>10000</v>
      </c>
      <c r="AD6" s="1">
        <v>10000</v>
      </c>
      <c r="AE6" s="1">
        <v>10000</v>
      </c>
      <c r="AF6" s="1">
        <v>10000</v>
      </c>
      <c r="AG6" s="1">
        <v>10000</v>
      </c>
      <c r="AH6" s="1">
        <v>10000</v>
      </c>
      <c r="AI6" s="1">
        <v>10000</v>
      </c>
      <c r="AJ6" s="1">
        <v>0</v>
      </c>
      <c r="AK6" s="1">
        <v>0</v>
      </c>
      <c r="AL6" s="1">
        <v>30000</v>
      </c>
      <c r="AM6" s="1">
        <v>0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19"/>
      <c r="CJ6" s="19"/>
      <c r="CK6" s="19"/>
      <c r="CL6" s="19"/>
      <c r="CM6" s="19"/>
      <c r="CN6" s="19"/>
    </row>
    <row r="7" spans="1:92" x14ac:dyDescent="0.3">
      <c r="A7" s="90" t="s">
        <v>166</v>
      </c>
      <c r="B7" s="1">
        <v>655300</v>
      </c>
      <c r="C7" s="1">
        <v>0</v>
      </c>
      <c r="D7" s="1">
        <v>0</v>
      </c>
      <c r="E7" s="1">
        <v>0</v>
      </c>
      <c r="F7" s="1">
        <v>0</v>
      </c>
      <c r="G7" s="1">
        <v>5000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5000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5000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5000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5000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19"/>
      <c r="CJ7" s="19"/>
      <c r="CK7" s="19"/>
      <c r="CL7" s="19"/>
      <c r="CM7" s="19"/>
      <c r="CN7" s="19"/>
    </row>
    <row r="8" spans="1:92" x14ac:dyDescent="0.3">
      <c r="A8" s="90" t="s">
        <v>177</v>
      </c>
      <c r="B8" s="1">
        <v>20000</v>
      </c>
      <c r="C8" s="1">
        <v>20000</v>
      </c>
      <c r="D8" s="1">
        <v>20000</v>
      </c>
      <c r="E8" s="1">
        <v>20000</v>
      </c>
      <c r="F8" s="1">
        <v>20000</v>
      </c>
      <c r="G8" s="1">
        <v>20000</v>
      </c>
      <c r="H8" s="1">
        <v>20000</v>
      </c>
      <c r="I8" s="1">
        <v>20000</v>
      </c>
      <c r="J8" s="1">
        <v>20000</v>
      </c>
      <c r="K8" s="1">
        <v>20000</v>
      </c>
      <c r="L8" s="1">
        <v>0</v>
      </c>
      <c r="M8" s="1">
        <v>0</v>
      </c>
      <c r="N8" s="1">
        <v>10000</v>
      </c>
      <c r="O8" s="1">
        <v>10000</v>
      </c>
      <c r="P8" s="1">
        <v>10000</v>
      </c>
      <c r="Q8" s="1">
        <v>10000</v>
      </c>
      <c r="R8" s="1">
        <v>10000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10000</v>
      </c>
      <c r="AA8" s="1">
        <v>10000</v>
      </c>
      <c r="AB8" s="1">
        <v>10000</v>
      </c>
      <c r="AC8" s="1">
        <v>10000</v>
      </c>
      <c r="AD8" s="1">
        <v>10000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10000</v>
      </c>
      <c r="AM8" s="1">
        <v>10000</v>
      </c>
      <c r="AN8" s="1">
        <v>10000</v>
      </c>
      <c r="AO8" s="1">
        <v>10000</v>
      </c>
      <c r="AP8" s="1">
        <v>10000</v>
      </c>
      <c r="AQ8" s="1"/>
      <c r="AR8" s="1"/>
      <c r="AS8" s="1"/>
      <c r="AT8" s="1"/>
      <c r="AU8" s="1"/>
      <c r="AV8" s="1"/>
      <c r="AW8" s="1"/>
      <c r="AX8" s="1">
        <v>10000</v>
      </c>
      <c r="AY8" s="1">
        <v>10000</v>
      </c>
      <c r="AZ8" s="1">
        <v>10000</v>
      </c>
      <c r="BA8" s="1">
        <v>10000</v>
      </c>
      <c r="BB8" s="1">
        <v>10000</v>
      </c>
      <c r="BC8" s="1"/>
      <c r="BD8" s="1"/>
      <c r="BE8" s="1"/>
      <c r="BF8" s="1">
        <v>0</v>
      </c>
      <c r="BG8" s="1">
        <v>0</v>
      </c>
      <c r="BH8" s="1">
        <v>0</v>
      </c>
      <c r="BI8" s="1">
        <v>0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19"/>
      <c r="CJ8" s="19"/>
      <c r="CK8" s="19"/>
      <c r="CL8" s="19"/>
      <c r="CM8" s="19"/>
      <c r="CN8" s="19"/>
    </row>
    <row r="9" spans="1:92" x14ac:dyDescent="0.3">
      <c r="A9" s="90" t="s">
        <v>171</v>
      </c>
      <c r="B9" s="1">
        <v>500</v>
      </c>
      <c r="C9" s="1">
        <v>500</v>
      </c>
      <c r="D9" s="1">
        <v>500</v>
      </c>
      <c r="E9" s="1">
        <v>500</v>
      </c>
      <c r="F9" s="1">
        <v>500</v>
      </c>
      <c r="G9" s="1">
        <v>500</v>
      </c>
      <c r="H9" s="1">
        <v>500</v>
      </c>
      <c r="I9" s="1">
        <v>500</v>
      </c>
      <c r="J9" s="1">
        <v>500</v>
      </c>
      <c r="K9" s="1">
        <v>500</v>
      </c>
      <c r="L9" s="1">
        <v>500</v>
      </c>
      <c r="M9" s="1">
        <v>500</v>
      </c>
      <c r="N9" s="1">
        <v>500</v>
      </c>
      <c r="O9" s="1">
        <v>500</v>
      </c>
      <c r="P9" s="1">
        <v>500</v>
      </c>
      <c r="Q9" s="1">
        <v>500</v>
      </c>
      <c r="R9" s="1">
        <v>500</v>
      </c>
      <c r="S9" s="1">
        <v>500</v>
      </c>
      <c r="T9" s="1">
        <v>500</v>
      </c>
      <c r="U9" s="1">
        <v>500</v>
      </c>
      <c r="V9" s="1">
        <v>500</v>
      </c>
      <c r="W9" s="1">
        <v>500</v>
      </c>
      <c r="X9" s="1">
        <v>500</v>
      </c>
      <c r="Y9" s="1">
        <v>500</v>
      </c>
      <c r="Z9" s="1">
        <v>500</v>
      </c>
      <c r="AA9" s="1">
        <v>500</v>
      </c>
      <c r="AB9" s="1">
        <v>500</v>
      </c>
      <c r="AC9" s="1">
        <v>500</v>
      </c>
      <c r="AD9" s="1">
        <v>500</v>
      </c>
      <c r="AE9" s="1">
        <v>500</v>
      </c>
      <c r="AF9" s="1">
        <v>500</v>
      </c>
      <c r="AG9" s="1">
        <v>500</v>
      </c>
      <c r="AH9" s="1">
        <v>500</v>
      </c>
      <c r="AI9" s="1">
        <v>500</v>
      </c>
      <c r="AJ9" s="1">
        <v>500</v>
      </c>
      <c r="AK9" s="1">
        <v>500</v>
      </c>
      <c r="AL9" s="1">
        <v>500</v>
      </c>
      <c r="AM9" s="1">
        <v>500</v>
      </c>
      <c r="AN9" s="1">
        <v>500</v>
      </c>
      <c r="AO9" s="1">
        <v>500</v>
      </c>
      <c r="AP9" s="1">
        <v>500</v>
      </c>
      <c r="AQ9" s="1">
        <v>500</v>
      </c>
      <c r="AR9" s="1">
        <v>500</v>
      </c>
      <c r="AS9" s="1">
        <v>500</v>
      </c>
      <c r="AT9" s="1">
        <v>500</v>
      </c>
      <c r="AU9" s="1">
        <v>500</v>
      </c>
      <c r="AV9" s="1">
        <v>500</v>
      </c>
      <c r="AW9" s="1">
        <v>500</v>
      </c>
      <c r="AX9" s="1">
        <v>500</v>
      </c>
      <c r="AY9" s="1">
        <v>500</v>
      </c>
      <c r="AZ9" s="1">
        <v>500</v>
      </c>
      <c r="BA9" s="1">
        <v>500</v>
      </c>
      <c r="BB9" s="1">
        <v>500</v>
      </c>
      <c r="BC9" s="1">
        <v>500</v>
      </c>
      <c r="BD9" s="1">
        <v>500</v>
      </c>
      <c r="BE9" s="1">
        <v>500</v>
      </c>
      <c r="BF9" s="1">
        <v>0</v>
      </c>
      <c r="BG9" s="1">
        <v>500</v>
      </c>
      <c r="BH9" s="1">
        <v>500</v>
      </c>
      <c r="BI9" s="1">
        <v>500</v>
      </c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19"/>
      <c r="CJ9" s="19"/>
      <c r="CK9" s="19"/>
      <c r="CL9" s="19"/>
      <c r="CM9" s="19"/>
      <c r="CN9" s="19"/>
    </row>
    <row r="10" spans="1:92" ht="15" thickBot="1" x14ac:dyDescent="0.35">
      <c r="A10" s="87" t="s">
        <v>25</v>
      </c>
      <c r="B10" s="88">
        <f>SUM(B5:B9)</f>
        <v>2208800</v>
      </c>
      <c r="C10" s="88">
        <f t="shared" ref="C10:BI10" si="0">SUM(C5:C9)</f>
        <v>21700</v>
      </c>
      <c r="D10" s="88">
        <f t="shared" si="0"/>
        <v>21700</v>
      </c>
      <c r="E10" s="88">
        <f t="shared" si="0"/>
        <v>21700</v>
      </c>
      <c r="F10" s="88">
        <f t="shared" si="0"/>
        <v>21700</v>
      </c>
      <c r="G10" s="88">
        <f t="shared" si="0"/>
        <v>25700</v>
      </c>
      <c r="H10" s="88">
        <f t="shared" si="0"/>
        <v>20700</v>
      </c>
      <c r="I10" s="88">
        <f t="shared" si="0"/>
        <v>20700</v>
      </c>
      <c r="J10" s="88">
        <f t="shared" si="0"/>
        <v>20700</v>
      </c>
      <c r="K10" s="88">
        <f t="shared" si="0"/>
        <v>20700</v>
      </c>
      <c r="L10" s="88">
        <f t="shared" si="0"/>
        <v>700</v>
      </c>
      <c r="M10" s="88">
        <f t="shared" si="0"/>
        <v>700</v>
      </c>
      <c r="N10" s="88">
        <f t="shared" si="0"/>
        <v>16700</v>
      </c>
      <c r="O10" s="88">
        <f t="shared" si="0"/>
        <v>11700</v>
      </c>
      <c r="P10" s="88">
        <f t="shared" si="0"/>
        <v>11700</v>
      </c>
      <c r="Q10" s="88">
        <f t="shared" si="0"/>
        <v>11700</v>
      </c>
      <c r="R10" s="88">
        <f t="shared" si="0"/>
        <v>11700</v>
      </c>
      <c r="S10" s="88">
        <f t="shared" si="0"/>
        <v>700</v>
      </c>
      <c r="T10" s="88">
        <f t="shared" si="0"/>
        <v>700</v>
      </c>
      <c r="U10" s="88">
        <f t="shared" si="0"/>
        <v>700</v>
      </c>
      <c r="V10" s="88">
        <f t="shared" si="0"/>
        <v>700</v>
      </c>
      <c r="W10" s="88">
        <f t="shared" si="0"/>
        <v>700</v>
      </c>
      <c r="X10" s="88">
        <f t="shared" si="0"/>
        <v>700</v>
      </c>
      <c r="Y10" s="88">
        <f t="shared" si="0"/>
        <v>700</v>
      </c>
      <c r="Z10" s="88">
        <f t="shared" si="0"/>
        <v>35500</v>
      </c>
      <c r="AA10" s="88">
        <f t="shared" si="0"/>
        <v>20700</v>
      </c>
      <c r="AB10" s="88">
        <f t="shared" si="0"/>
        <v>20700</v>
      </c>
      <c r="AC10" s="88">
        <f t="shared" si="0"/>
        <v>20700</v>
      </c>
      <c r="AD10" s="88">
        <f t="shared" si="0"/>
        <v>20700</v>
      </c>
      <c r="AE10" s="88">
        <f t="shared" si="0"/>
        <v>10700</v>
      </c>
      <c r="AF10" s="88">
        <f t="shared" si="0"/>
        <v>10700</v>
      </c>
      <c r="AG10" s="88">
        <f t="shared" si="0"/>
        <v>10700</v>
      </c>
      <c r="AH10" s="88">
        <f t="shared" si="0"/>
        <v>10700</v>
      </c>
      <c r="AI10" s="88">
        <f t="shared" si="0"/>
        <v>10700</v>
      </c>
      <c r="AJ10" s="88">
        <f t="shared" si="0"/>
        <v>700</v>
      </c>
      <c r="AK10" s="88">
        <f t="shared" si="0"/>
        <v>700</v>
      </c>
      <c r="AL10" s="88">
        <f t="shared" si="0"/>
        <v>55500</v>
      </c>
      <c r="AM10" s="88">
        <f t="shared" si="0"/>
        <v>10700</v>
      </c>
      <c r="AN10" s="88">
        <f t="shared" si="0"/>
        <v>10700</v>
      </c>
      <c r="AO10" s="88">
        <f t="shared" si="0"/>
        <v>10700</v>
      </c>
      <c r="AP10" s="88">
        <f t="shared" si="0"/>
        <v>10700</v>
      </c>
      <c r="AQ10" s="88">
        <f t="shared" si="0"/>
        <v>700</v>
      </c>
      <c r="AR10" s="88">
        <f t="shared" si="0"/>
        <v>700</v>
      </c>
      <c r="AS10" s="88">
        <f t="shared" si="0"/>
        <v>700</v>
      </c>
      <c r="AT10" s="88">
        <f t="shared" si="0"/>
        <v>700</v>
      </c>
      <c r="AU10" s="88">
        <f t="shared" si="0"/>
        <v>700</v>
      </c>
      <c r="AV10" s="88">
        <f t="shared" si="0"/>
        <v>700</v>
      </c>
      <c r="AW10" s="88">
        <f t="shared" si="0"/>
        <v>700</v>
      </c>
      <c r="AX10" s="88">
        <f t="shared" si="0"/>
        <v>25500</v>
      </c>
      <c r="AY10" s="88">
        <f t="shared" si="0"/>
        <v>10700</v>
      </c>
      <c r="AZ10" s="88">
        <f t="shared" si="0"/>
        <v>10700</v>
      </c>
      <c r="BA10" s="88">
        <f t="shared" si="0"/>
        <v>10700</v>
      </c>
      <c r="BB10" s="88">
        <f t="shared" si="0"/>
        <v>10700</v>
      </c>
      <c r="BC10" s="88">
        <f t="shared" si="0"/>
        <v>700</v>
      </c>
      <c r="BD10" s="88">
        <f t="shared" si="0"/>
        <v>700</v>
      </c>
      <c r="BE10" s="88">
        <f t="shared" si="0"/>
        <v>700</v>
      </c>
      <c r="BF10" s="88">
        <f t="shared" si="0"/>
        <v>200</v>
      </c>
      <c r="BG10" s="88">
        <f t="shared" si="0"/>
        <v>700</v>
      </c>
      <c r="BH10" s="88">
        <f t="shared" si="0"/>
        <v>700</v>
      </c>
      <c r="BI10" s="88">
        <f t="shared" si="0"/>
        <v>700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19"/>
      <c r="CJ10" s="19"/>
      <c r="CK10" s="19"/>
      <c r="CL10" s="19"/>
      <c r="CM10" s="19"/>
      <c r="CN10" s="19"/>
    </row>
    <row r="11" spans="1:92" ht="15" thickTop="1" x14ac:dyDescent="0.3">
      <c r="CH11" s="19"/>
    </row>
    <row r="12" spans="1:92" x14ac:dyDescent="0.3">
      <c r="A12" s="78" t="s">
        <v>122</v>
      </c>
      <c r="B12" s="81" t="s">
        <v>96</v>
      </c>
      <c r="C12" s="81" t="s">
        <v>97</v>
      </c>
      <c r="D12" s="81" t="s">
        <v>98</v>
      </c>
      <c r="E12" s="81" t="s">
        <v>99</v>
      </c>
      <c r="F12" s="81" t="s">
        <v>100</v>
      </c>
    </row>
    <row r="13" spans="1:92" x14ac:dyDescent="0.3">
      <c r="A13" s="123" t="s">
        <v>106</v>
      </c>
      <c r="B13" s="20">
        <f>SUM(B5:M5)</f>
        <v>21200</v>
      </c>
      <c r="C13" s="20">
        <f>SUM(N5:Y5)</f>
        <v>7400</v>
      </c>
      <c r="D13" s="20">
        <f>SUM(Z5:AK5)</f>
        <v>12200</v>
      </c>
      <c r="E13" s="20">
        <f>SUM(AL5:AW5)</f>
        <v>12200</v>
      </c>
      <c r="F13" s="20">
        <f>SUM(AX5:BI5)</f>
        <v>12200</v>
      </c>
    </row>
    <row r="14" spans="1:92" x14ac:dyDescent="0.3">
      <c r="A14" s="123" t="s">
        <v>131</v>
      </c>
      <c r="B14" s="20">
        <f>SUM(B6:M6)</f>
        <v>1518000</v>
      </c>
      <c r="C14" s="20">
        <f>SUM(N6:Y6)</f>
        <v>0</v>
      </c>
      <c r="D14" s="20">
        <f>SUM(Z6:AK6)</f>
        <v>100000</v>
      </c>
      <c r="E14" s="20">
        <f>SUM(AL6:AW6)</f>
        <v>30000</v>
      </c>
      <c r="F14" s="20">
        <f>SUM(AX6:BI6)</f>
        <v>0</v>
      </c>
    </row>
    <row r="15" spans="1:92" x14ac:dyDescent="0.3">
      <c r="A15" s="123" t="s">
        <v>166</v>
      </c>
      <c r="B15" s="20">
        <f>SUM(B7:M7)</f>
        <v>660300</v>
      </c>
      <c r="C15" s="20">
        <f>SUM(N7:Y7)</f>
        <v>5000</v>
      </c>
      <c r="D15" s="20">
        <f>SUM(Z7:AK7)</f>
        <v>5000</v>
      </c>
      <c r="E15" s="20">
        <f>SUM(AL7:AW7)</f>
        <v>5000</v>
      </c>
      <c r="F15" s="20">
        <f>SUM(AX7:BI7)</f>
        <v>5000</v>
      </c>
    </row>
    <row r="16" spans="1:92" x14ac:dyDescent="0.3">
      <c r="A16" s="123" t="s">
        <v>177</v>
      </c>
      <c r="B16" s="20">
        <f>SUM(B8:M8)</f>
        <v>200000</v>
      </c>
      <c r="C16" s="20">
        <f>SUM(N8:Y8)</f>
        <v>50000</v>
      </c>
      <c r="D16" s="20">
        <f>SUM(Z8:AK8)</f>
        <v>50000</v>
      </c>
      <c r="E16" s="20">
        <f>SUM(AL8:AW8)</f>
        <v>50000</v>
      </c>
      <c r="F16" s="20">
        <f>SUM(AX8:BI8)</f>
        <v>50000</v>
      </c>
    </row>
    <row r="17" spans="1:6" x14ac:dyDescent="0.3">
      <c r="A17" s="123" t="s">
        <v>171</v>
      </c>
      <c r="B17" s="20">
        <f>SUM(B9:M9)</f>
        <v>6000</v>
      </c>
      <c r="C17" s="20">
        <f>SUM(C9:N9)</f>
        <v>6000</v>
      </c>
      <c r="D17" s="20">
        <f>SUM(D9:O9)</f>
        <v>6000</v>
      </c>
      <c r="E17" s="20">
        <f>SUM(E9:P9)</f>
        <v>6000</v>
      </c>
      <c r="F17" s="20">
        <f>SUM(F9:Q9)</f>
        <v>6000</v>
      </c>
    </row>
    <row r="18" spans="1:6" x14ac:dyDescent="0.3">
      <c r="A18" s="82" t="s">
        <v>25</v>
      </c>
      <c r="B18" s="114">
        <f>SUM(B13:B17)</f>
        <v>2405500</v>
      </c>
      <c r="C18" s="114">
        <f>SUM(C13:C17)</f>
        <v>68400</v>
      </c>
      <c r="D18" s="114">
        <f>SUM(D13:D17)</f>
        <v>173200</v>
      </c>
      <c r="E18" s="114">
        <f>SUM(E13:E17)</f>
        <v>103200</v>
      </c>
      <c r="F18" s="114">
        <f>SUM(F13:F17)</f>
        <v>73200</v>
      </c>
    </row>
  </sheetData>
  <pageMargins left="0.7" right="0.7" top="0.75" bottom="0.75" header="0.3" footer="0.3"/>
  <pageSetup paperSize="9" orientation="portrait" horizontalDpi="4294967292" verticalDpi="4294967292"/>
  <ignoredErrors>
    <ignoredError sqref="B13 C10 BH10:BI10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CN25"/>
  <sheetViews>
    <sheetView showGridLines="0" workbookViewId="0">
      <selection activeCell="B1" sqref="B1"/>
    </sheetView>
  </sheetViews>
  <sheetFormatPr defaultColWidth="8.6640625" defaultRowHeight="14.4" x14ac:dyDescent="0.3"/>
  <cols>
    <col min="1" max="1" width="35.6640625" style="17" customWidth="1"/>
    <col min="2" max="2" width="13.6640625" style="17" bestFit="1" customWidth="1"/>
    <col min="3" max="3" width="12.6640625" style="17" customWidth="1"/>
    <col min="4" max="4" width="13" style="17" customWidth="1"/>
    <col min="5" max="5" width="12.44140625" style="17" customWidth="1"/>
    <col min="6" max="6" width="12.109375" style="17" customWidth="1"/>
    <col min="7" max="7" width="14.109375" style="17" customWidth="1"/>
    <col min="8" max="8" width="14" style="17" customWidth="1"/>
    <col min="9" max="10" width="12.6640625" style="17" customWidth="1"/>
    <col min="11" max="11" width="14.33203125" style="17" customWidth="1"/>
    <col min="12" max="12" width="13.44140625" style="17" customWidth="1"/>
    <col min="13" max="13" width="13" style="17" customWidth="1"/>
    <col min="14" max="14" width="13.44140625" style="17" customWidth="1"/>
    <col min="15" max="15" width="13.33203125" style="17" customWidth="1"/>
    <col min="16" max="16" width="11.6640625" style="17" bestFit="1" customWidth="1"/>
    <col min="17" max="17" width="13.44140625" style="17" customWidth="1"/>
    <col min="18" max="18" width="11.6640625" style="17" bestFit="1" customWidth="1"/>
    <col min="19" max="19" width="13.33203125" style="17" customWidth="1"/>
    <col min="20" max="20" width="11.6640625" style="17" bestFit="1" customWidth="1"/>
    <col min="21" max="21" width="13" style="17" customWidth="1"/>
    <col min="22" max="22" width="11.6640625" style="17" bestFit="1" customWidth="1"/>
    <col min="23" max="23" width="13.44140625" style="17" customWidth="1"/>
    <col min="24" max="24" width="11.6640625" style="17" bestFit="1" customWidth="1"/>
    <col min="25" max="25" width="12.6640625" style="17" customWidth="1"/>
    <col min="26" max="26" width="13.6640625" style="17" customWidth="1"/>
    <col min="27" max="27" width="12.6640625" style="17" customWidth="1"/>
    <col min="28" max="28" width="11.44140625" style="17" bestFit="1" customWidth="1"/>
    <col min="29" max="29" width="12.6640625" style="17" customWidth="1"/>
    <col min="30" max="30" width="11.44140625" style="17" bestFit="1" customWidth="1"/>
    <col min="31" max="31" width="12.6640625" style="17" customWidth="1"/>
    <col min="32" max="32" width="11.44140625" style="17" bestFit="1" customWidth="1"/>
    <col min="33" max="33" width="12.6640625" style="17" customWidth="1"/>
    <col min="34" max="34" width="11.44140625" style="17" bestFit="1" customWidth="1"/>
    <col min="35" max="35" width="12.6640625" style="17" customWidth="1"/>
    <col min="36" max="36" width="11.44140625" style="17" bestFit="1" customWidth="1"/>
    <col min="37" max="37" width="12.44140625" style="17" customWidth="1"/>
    <col min="38" max="39" width="11.44140625" style="17" bestFit="1" customWidth="1"/>
    <col min="40" max="40" width="12.44140625" style="17" customWidth="1"/>
    <col min="41" max="41" width="11.44140625" style="17" bestFit="1" customWidth="1"/>
    <col min="42" max="42" width="14.44140625" style="17" customWidth="1"/>
    <col min="43" max="44" width="11.44140625" style="17" bestFit="1" customWidth="1"/>
    <col min="45" max="45" width="14" style="17" customWidth="1"/>
    <col min="46" max="46" width="11.44140625" style="17" bestFit="1" customWidth="1"/>
    <col min="47" max="47" width="13.44140625" style="17" customWidth="1"/>
    <col min="48" max="48" width="11.44140625" style="17" bestFit="1" customWidth="1"/>
    <col min="49" max="49" width="13.109375" style="17" customWidth="1"/>
    <col min="50" max="50" width="11.44140625" style="17" bestFit="1" customWidth="1"/>
    <col min="51" max="51" width="13.44140625" style="17" customWidth="1"/>
    <col min="52" max="53" width="11.44140625" style="17" bestFit="1" customWidth="1"/>
    <col min="54" max="54" width="13.6640625" style="17" customWidth="1"/>
    <col min="55" max="55" width="11.44140625" style="17" bestFit="1" customWidth="1"/>
    <col min="56" max="56" width="13.6640625" style="17" customWidth="1"/>
    <col min="57" max="57" width="11.44140625" style="17" bestFit="1" customWidth="1"/>
    <col min="58" max="58" width="13" style="17" customWidth="1"/>
    <col min="59" max="60" width="11.44140625" style="17" bestFit="1" customWidth="1"/>
    <col min="61" max="61" width="13.44140625" style="17" customWidth="1"/>
    <col min="62" max="62" width="15.44140625" style="17" customWidth="1"/>
    <col min="63" max="63" width="11.44140625" style="17" customWidth="1"/>
    <col min="64" max="64" width="13.44140625" style="17" customWidth="1"/>
    <col min="65" max="72" width="9.44140625" style="17" bestFit="1" customWidth="1"/>
    <col min="73" max="73" width="13" style="17" customWidth="1"/>
    <col min="74" max="74" width="16.33203125" style="17" customWidth="1"/>
    <col min="75" max="75" width="10.44140625" style="17" bestFit="1" customWidth="1"/>
    <col min="76" max="84" width="9.44140625" style="17" bestFit="1" customWidth="1"/>
    <col min="85" max="85" width="12.6640625" style="17" customWidth="1"/>
    <col min="86" max="16384" width="8.6640625" style="17"/>
  </cols>
  <sheetData>
    <row r="1" spans="1:92" x14ac:dyDescent="0.3">
      <c r="A1" s="67" t="s">
        <v>27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</row>
    <row r="2" spans="1:92" x14ac:dyDescent="0.3">
      <c r="A2" s="18" t="str">
        <f>CONCATENATE(Company, ": ",start, " -  ",end)</f>
        <v>Brazil Experience: Mês 1 -  Mês 60</v>
      </c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</row>
    <row r="3" spans="1:92" ht="15" thickBot="1" x14ac:dyDescent="0.35"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</row>
    <row r="4" spans="1:92" ht="15" thickTop="1" x14ac:dyDescent="0.3">
      <c r="A4" s="71" t="s">
        <v>69</v>
      </c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  <c r="X4" s="72">
        <v>23</v>
      </c>
      <c r="Y4" s="72">
        <v>24</v>
      </c>
      <c r="Z4" s="72">
        <v>25</v>
      </c>
      <c r="AA4" s="72">
        <v>26</v>
      </c>
      <c r="AB4" s="72">
        <v>27</v>
      </c>
      <c r="AC4" s="72">
        <v>28</v>
      </c>
      <c r="AD4" s="72">
        <v>29</v>
      </c>
      <c r="AE4" s="72">
        <v>30</v>
      </c>
      <c r="AF4" s="72">
        <v>31</v>
      </c>
      <c r="AG4" s="72">
        <v>32</v>
      </c>
      <c r="AH4" s="72">
        <v>33</v>
      </c>
      <c r="AI4" s="72">
        <v>34</v>
      </c>
      <c r="AJ4" s="72">
        <v>35</v>
      </c>
      <c r="AK4" s="72">
        <v>36</v>
      </c>
      <c r="AL4" s="72">
        <v>37</v>
      </c>
      <c r="AM4" s="72">
        <v>38</v>
      </c>
      <c r="AN4" s="72">
        <v>39</v>
      </c>
      <c r="AO4" s="72">
        <v>40</v>
      </c>
      <c r="AP4" s="72">
        <v>41</v>
      </c>
      <c r="AQ4" s="72">
        <v>42</v>
      </c>
      <c r="AR4" s="72">
        <v>43</v>
      </c>
      <c r="AS4" s="72">
        <v>44</v>
      </c>
      <c r="AT4" s="72">
        <v>45</v>
      </c>
      <c r="AU4" s="72">
        <v>46</v>
      </c>
      <c r="AV4" s="72">
        <v>47</v>
      </c>
      <c r="AW4" s="72">
        <v>48</v>
      </c>
      <c r="AX4" s="72">
        <v>49</v>
      </c>
      <c r="AY4" s="72">
        <v>50</v>
      </c>
      <c r="AZ4" s="72">
        <v>51</v>
      </c>
      <c r="BA4" s="72">
        <v>52</v>
      </c>
      <c r="BB4" s="72">
        <v>53</v>
      </c>
      <c r="BC4" s="72">
        <v>54</v>
      </c>
      <c r="BD4" s="72">
        <v>55</v>
      </c>
      <c r="BE4" s="72">
        <v>56</v>
      </c>
      <c r="BF4" s="72">
        <v>57</v>
      </c>
      <c r="BG4" s="72">
        <v>58</v>
      </c>
      <c r="BH4" s="72">
        <v>59</v>
      </c>
      <c r="BI4" s="73">
        <v>60</v>
      </c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19"/>
    </row>
    <row r="5" spans="1:92" x14ac:dyDescent="0.3">
      <c r="A5" s="89" t="s">
        <v>176</v>
      </c>
      <c r="B5" s="1">
        <f>3800*(Premissas!$B$32/400)</f>
        <v>2850</v>
      </c>
      <c r="C5" s="1">
        <f>3800*(Premissas!$B$32/400)</f>
        <v>2850</v>
      </c>
      <c r="D5" s="1">
        <f>3800*(Premissas!$B$32/400)</f>
        <v>2850</v>
      </c>
      <c r="E5" s="1">
        <f>3800*(Premissas!$B$32/400)</f>
        <v>2850</v>
      </c>
      <c r="F5" s="1">
        <f>3800*(Premissas!$B$32/400)</f>
        <v>2850</v>
      </c>
      <c r="G5" s="1">
        <f>3800*(Premissas!$B$32/400)</f>
        <v>2850</v>
      </c>
      <c r="H5" s="1">
        <f>3800*(Premissas!$B$32/400)</f>
        <v>2850</v>
      </c>
      <c r="I5" s="1">
        <f>3800*(Premissas!$B$32/400)</f>
        <v>2850</v>
      </c>
      <c r="J5" s="1">
        <f>3800*(Premissas!$B$32/400)</f>
        <v>2850</v>
      </c>
      <c r="K5" s="1">
        <f>3800*(Premissas!$B$32/400)</f>
        <v>2850</v>
      </c>
      <c r="L5" s="1">
        <f>3800*(Premissas!$B$32/400)</f>
        <v>2850</v>
      </c>
      <c r="M5" s="1">
        <f>3800*(Premissas!$B$32/400)</f>
        <v>2850</v>
      </c>
      <c r="N5" s="1">
        <f>Despesas!$M$5*(Premissas!$C$32/Premissas!$B$32)</f>
        <v>3800</v>
      </c>
      <c r="O5" s="1">
        <f>Despesas!$M$5*(Premissas!$C$32/Premissas!$B$32)</f>
        <v>3800</v>
      </c>
      <c r="P5" s="1">
        <f>Despesas!$M$5*(Premissas!$C$32/Premissas!$B$32)</f>
        <v>3800</v>
      </c>
      <c r="Q5" s="1">
        <f>Despesas!$M$5*(Premissas!$C$32/Premissas!$B$32)</f>
        <v>3800</v>
      </c>
      <c r="R5" s="1">
        <f>Despesas!$M$5*(Premissas!$C$32/Premissas!$B$32)</f>
        <v>3800</v>
      </c>
      <c r="S5" s="1">
        <f>Despesas!$M$5*(Premissas!$C$32/Premissas!$B$32)</f>
        <v>3800</v>
      </c>
      <c r="T5" s="1">
        <f>Despesas!$M$5*(Premissas!$C$32/Premissas!$B$32)</f>
        <v>3800</v>
      </c>
      <c r="U5" s="1">
        <f>Despesas!$M$5*(Premissas!$C$32/Premissas!$B$32)</f>
        <v>3800</v>
      </c>
      <c r="V5" s="1">
        <f>Despesas!$M$5*(Premissas!$C$32/Premissas!$B$32)</f>
        <v>3800</v>
      </c>
      <c r="W5" s="1">
        <f>Despesas!$M$5*(Premissas!$C$32/Premissas!$B$32)</f>
        <v>3800</v>
      </c>
      <c r="X5" s="1">
        <f>Despesas!$M$5*(Premissas!$C$32/Premissas!$B$32)</f>
        <v>3800</v>
      </c>
      <c r="Y5" s="1">
        <f>Despesas!$M$5*(Premissas!$C$32/Premissas!$B$32)</f>
        <v>3800</v>
      </c>
      <c r="Z5" s="1">
        <f>Despesas!$Y$5*(Premissas!$D$32/Premissas!$C$32)</f>
        <v>5066.666666666667</v>
      </c>
      <c r="AA5" s="1">
        <f>Despesas!$Y$5*(Premissas!$D$32/Premissas!$C$32)</f>
        <v>5066.666666666667</v>
      </c>
      <c r="AB5" s="1">
        <f>Despesas!$Y$5*(Premissas!$D$32/Premissas!$C$32)</f>
        <v>5066.666666666667</v>
      </c>
      <c r="AC5" s="1">
        <f>Despesas!$Y$5*(Premissas!$D$32/Premissas!$C$32)</f>
        <v>5066.666666666667</v>
      </c>
      <c r="AD5" s="1">
        <f>Despesas!$Y$5*(Premissas!$D$32/Premissas!$C$32)</f>
        <v>5066.666666666667</v>
      </c>
      <c r="AE5" s="1">
        <f>Despesas!$Y$5*(Premissas!$D$32/Premissas!$C$32)</f>
        <v>5066.666666666667</v>
      </c>
      <c r="AF5" s="1">
        <f>Despesas!$Y$5*(Premissas!$D$32/Premissas!$C$32)</f>
        <v>5066.666666666667</v>
      </c>
      <c r="AG5" s="1">
        <f>Despesas!$Y$5*(Premissas!$D$32/Premissas!$C$32)</f>
        <v>5066.666666666667</v>
      </c>
      <c r="AH5" s="1">
        <f>Despesas!$Y$5*(Premissas!$D$32/Premissas!$C$32)</f>
        <v>5066.666666666667</v>
      </c>
      <c r="AI5" s="1">
        <f>Despesas!$Y$5*(Premissas!$D$32/Premissas!$C$32)</f>
        <v>5066.666666666667</v>
      </c>
      <c r="AJ5" s="1">
        <f>Despesas!$Y$5*(Premissas!$D$32/Premissas!$C$32)</f>
        <v>5066.666666666667</v>
      </c>
      <c r="AK5" s="1">
        <f>Despesas!$Y$5*(Premissas!$D$32/Premissas!$C$32)</f>
        <v>5066.666666666667</v>
      </c>
      <c r="AL5" s="1">
        <f>Despesas!$AK$5*(Premissas!$E$32/Premissas!$D$32)</f>
        <v>6755.5555555555566</v>
      </c>
      <c r="AM5" s="1">
        <f>Despesas!$AK$5*(Premissas!$E$32/Premissas!$D$32)</f>
        <v>6755.5555555555566</v>
      </c>
      <c r="AN5" s="1">
        <f>Despesas!$AK$5*(Premissas!$E$32/Premissas!$D$32)</f>
        <v>6755.5555555555566</v>
      </c>
      <c r="AO5" s="1">
        <f>Despesas!$AK$5*(Premissas!$E$32/Premissas!$D$32)</f>
        <v>6755.5555555555566</v>
      </c>
      <c r="AP5" s="1">
        <f>Despesas!$AK$5*(Premissas!$E$32/Premissas!$D$32)</f>
        <v>6755.5555555555566</v>
      </c>
      <c r="AQ5" s="1">
        <f>Despesas!$AK$5*(Premissas!$E$32/Premissas!$D$32)</f>
        <v>6755.5555555555566</v>
      </c>
      <c r="AR5" s="1">
        <f>Despesas!$AK$5*(Premissas!$E$32/Premissas!$D$32)</f>
        <v>6755.5555555555566</v>
      </c>
      <c r="AS5" s="1">
        <f>Despesas!$AK$5*(Premissas!$E$32/Premissas!$D$32)</f>
        <v>6755.5555555555566</v>
      </c>
      <c r="AT5" s="1">
        <f>Despesas!$AK$5*(Premissas!$E$32/Premissas!$D$32)</f>
        <v>6755.5555555555566</v>
      </c>
      <c r="AU5" s="1">
        <f>Despesas!$AK$5*(Premissas!$E$32/Premissas!$D$32)</f>
        <v>6755.5555555555566</v>
      </c>
      <c r="AV5" s="1">
        <f>Despesas!$AK$5*(Premissas!$E$32/Premissas!$D$32)</f>
        <v>6755.5555555555566</v>
      </c>
      <c r="AW5" s="1">
        <f>Despesas!$AK$5*(Premissas!$E$32/Premissas!$D$32)</f>
        <v>6755.5555555555566</v>
      </c>
      <c r="AX5" s="1">
        <f>Despesas!$AW$5*(Premissas!$F$32/Premissas!$E$32)</f>
        <v>9007.4074074074088</v>
      </c>
      <c r="AY5" s="1">
        <f>Despesas!$AW$5*(Premissas!$F$32/Premissas!$E$32)</f>
        <v>9007.4074074074088</v>
      </c>
      <c r="AZ5" s="1">
        <f>Despesas!$AW$5*(Premissas!$F$32/Premissas!$E$32)</f>
        <v>9007.4074074074088</v>
      </c>
      <c r="BA5" s="1">
        <f>Despesas!$AW$5*(Premissas!$F$32/Premissas!$E$32)</f>
        <v>9007.4074074074088</v>
      </c>
      <c r="BB5" s="1">
        <f>Despesas!$AW$5*(Premissas!$F$32/Premissas!$E$32)</f>
        <v>9007.4074074074088</v>
      </c>
      <c r="BC5" s="1">
        <f>Despesas!$AW$5*(Premissas!$F$32/Premissas!$E$32)</f>
        <v>9007.4074074074088</v>
      </c>
      <c r="BD5" s="1">
        <f>Despesas!$AW$5*(Premissas!$F$32/Premissas!$E$32)</f>
        <v>9007.4074074074088</v>
      </c>
      <c r="BE5" s="1">
        <f>Despesas!$AW$5*(Premissas!$F$32/Premissas!$E$32)</f>
        <v>9007.4074074074088</v>
      </c>
      <c r="BF5" s="1">
        <f>Despesas!$AW$5*(Premissas!$F$32/Premissas!$E$32)</f>
        <v>9007.4074074074088</v>
      </c>
      <c r="BG5" s="1">
        <f>Despesas!$AW$5*(Premissas!$F$32/Premissas!$E$32)</f>
        <v>9007.4074074074088</v>
      </c>
      <c r="BH5" s="1">
        <f>Despesas!$AW$5*(Premissas!$F$32/Premissas!$E$32)</f>
        <v>9007.4074074074088</v>
      </c>
      <c r="BI5" s="1">
        <f>Despesas!$AW$5*(Premissas!$F$32/Premissas!$E$32)</f>
        <v>9007.4074074074088</v>
      </c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19"/>
    </row>
    <row r="6" spans="1:92" x14ac:dyDescent="0.3">
      <c r="A6" s="89" t="s">
        <v>175</v>
      </c>
      <c r="B6" s="1">
        <v>350</v>
      </c>
      <c r="C6" s="1">
        <f t="shared" ref="C6:AH6" si="0">B6</f>
        <v>350</v>
      </c>
      <c r="D6" s="1">
        <f t="shared" si="0"/>
        <v>350</v>
      </c>
      <c r="E6" s="1">
        <f t="shared" si="0"/>
        <v>350</v>
      </c>
      <c r="F6" s="1">
        <f t="shared" si="0"/>
        <v>350</v>
      </c>
      <c r="G6" s="1">
        <f t="shared" si="0"/>
        <v>350</v>
      </c>
      <c r="H6" s="1">
        <f t="shared" si="0"/>
        <v>350</v>
      </c>
      <c r="I6" s="1">
        <f t="shared" si="0"/>
        <v>350</v>
      </c>
      <c r="J6" s="1">
        <f t="shared" si="0"/>
        <v>350</v>
      </c>
      <c r="K6" s="1">
        <f t="shared" si="0"/>
        <v>350</v>
      </c>
      <c r="L6" s="1">
        <f t="shared" si="0"/>
        <v>350</v>
      </c>
      <c r="M6" s="1">
        <f t="shared" si="0"/>
        <v>350</v>
      </c>
      <c r="N6" s="1">
        <f t="shared" si="0"/>
        <v>350</v>
      </c>
      <c r="O6" s="1">
        <f t="shared" si="0"/>
        <v>350</v>
      </c>
      <c r="P6" s="1">
        <f t="shared" si="0"/>
        <v>350</v>
      </c>
      <c r="Q6" s="1">
        <f t="shared" si="0"/>
        <v>350</v>
      </c>
      <c r="R6" s="1">
        <f t="shared" si="0"/>
        <v>350</v>
      </c>
      <c r="S6" s="1">
        <f t="shared" si="0"/>
        <v>350</v>
      </c>
      <c r="T6" s="1">
        <f t="shared" si="0"/>
        <v>350</v>
      </c>
      <c r="U6" s="1">
        <f t="shared" si="0"/>
        <v>350</v>
      </c>
      <c r="V6" s="1">
        <f t="shared" si="0"/>
        <v>350</v>
      </c>
      <c r="W6" s="1">
        <f t="shared" si="0"/>
        <v>350</v>
      </c>
      <c r="X6" s="1">
        <f t="shared" si="0"/>
        <v>350</v>
      </c>
      <c r="Y6" s="1">
        <f t="shared" si="0"/>
        <v>350</v>
      </c>
      <c r="Z6" s="1">
        <f t="shared" si="0"/>
        <v>350</v>
      </c>
      <c r="AA6" s="1">
        <f t="shared" si="0"/>
        <v>350</v>
      </c>
      <c r="AB6" s="1">
        <f t="shared" si="0"/>
        <v>350</v>
      </c>
      <c r="AC6" s="1">
        <f t="shared" si="0"/>
        <v>350</v>
      </c>
      <c r="AD6" s="1">
        <f t="shared" si="0"/>
        <v>350</v>
      </c>
      <c r="AE6" s="1">
        <f t="shared" si="0"/>
        <v>350</v>
      </c>
      <c r="AF6" s="1">
        <f t="shared" si="0"/>
        <v>350</v>
      </c>
      <c r="AG6" s="1">
        <f t="shared" si="0"/>
        <v>350</v>
      </c>
      <c r="AH6" s="1">
        <f t="shared" si="0"/>
        <v>350</v>
      </c>
      <c r="AI6" s="1">
        <f t="shared" ref="AI6:BI6" si="1">AH6</f>
        <v>350</v>
      </c>
      <c r="AJ6" s="1">
        <f t="shared" si="1"/>
        <v>350</v>
      </c>
      <c r="AK6" s="1">
        <f t="shared" si="1"/>
        <v>350</v>
      </c>
      <c r="AL6" s="1">
        <f t="shared" si="1"/>
        <v>350</v>
      </c>
      <c r="AM6" s="1">
        <f t="shared" si="1"/>
        <v>350</v>
      </c>
      <c r="AN6" s="1">
        <f t="shared" si="1"/>
        <v>350</v>
      </c>
      <c r="AO6" s="1">
        <f t="shared" si="1"/>
        <v>350</v>
      </c>
      <c r="AP6" s="1">
        <f t="shared" si="1"/>
        <v>350</v>
      </c>
      <c r="AQ6" s="1">
        <f t="shared" si="1"/>
        <v>350</v>
      </c>
      <c r="AR6" s="1">
        <f t="shared" si="1"/>
        <v>350</v>
      </c>
      <c r="AS6" s="1">
        <f t="shared" si="1"/>
        <v>350</v>
      </c>
      <c r="AT6" s="1">
        <f t="shared" si="1"/>
        <v>350</v>
      </c>
      <c r="AU6" s="1">
        <f t="shared" si="1"/>
        <v>350</v>
      </c>
      <c r="AV6" s="1">
        <f t="shared" si="1"/>
        <v>350</v>
      </c>
      <c r="AW6" s="1">
        <f t="shared" si="1"/>
        <v>350</v>
      </c>
      <c r="AX6" s="1">
        <f t="shared" si="1"/>
        <v>350</v>
      </c>
      <c r="AY6" s="1">
        <f t="shared" si="1"/>
        <v>350</v>
      </c>
      <c r="AZ6" s="1">
        <f t="shared" si="1"/>
        <v>350</v>
      </c>
      <c r="BA6" s="1">
        <f t="shared" si="1"/>
        <v>350</v>
      </c>
      <c r="BB6" s="1">
        <f t="shared" si="1"/>
        <v>350</v>
      </c>
      <c r="BC6" s="1">
        <f t="shared" si="1"/>
        <v>350</v>
      </c>
      <c r="BD6" s="1">
        <f t="shared" si="1"/>
        <v>350</v>
      </c>
      <c r="BE6" s="1">
        <f t="shared" si="1"/>
        <v>350</v>
      </c>
      <c r="BF6" s="1">
        <f t="shared" si="1"/>
        <v>350</v>
      </c>
      <c r="BG6" s="1">
        <f t="shared" si="1"/>
        <v>350</v>
      </c>
      <c r="BH6" s="1">
        <f t="shared" si="1"/>
        <v>350</v>
      </c>
      <c r="BI6" s="1">
        <f t="shared" si="1"/>
        <v>350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19"/>
    </row>
    <row r="7" spans="1:92" x14ac:dyDescent="0.3">
      <c r="A7" s="90" t="s">
        <v>121</v>
      </c>
      <c r="B7" s="1">
        <v>700</v>
      </c>
      <c r="C7" s="1">
        <f t="shared" ref="C7:AH7" si="2">B7</f>
        <v>700</v>
      </c>
      <c r="D7" s="1">
        <f t="shared" si="2"/>
        <v>700</v>
      </c>
      <c r="E7" s="1">
        <f t="shared" si="2"/>
        <v>700</v>
      </c>
      <c r="F7" s="1">
        <f t="shared" si="2"/>
        <v>700</v>
      </c>
      <c r="G7" s="1">
        <f t="shared" si="2"/>
        <v>700</v>
      </c>
      <c r="H7" s="1">
        <f t="shared" si="2"/>
        <v>700</v>
      </c>
      <c r="I7" s="1">
        <f t="shared" si="2"/>
        <v>700</v>
      </c>
      <c r="J7" s="1">
        <f t="shared" si="2"/>
        <v>700</v>
      </c>
      <c r="K7" s="1">
        <f t="shared" si="2"/>
        <v>700</v>
      </c>
      <c r="L7" s="1">
        <f t="shared" si="2"/>
        <v>700</v>
      </c>
      <c r="M7" s="1">
        <f t="shared" si="2"/>
        <v>700</v>
      </c>
      <c r="N7" s="1">
        <f t="shared" si="2"/>
        <v>700</v>
      </c>
      <c r="O7" s="1">
        <f t="shared" si="2"/>
        <v>700</v>
      </c>
      <c r="P7" s="1">
        <f t="shared" si="2"/>
        <v>700</v>
      </c>
      <c r="Q7" s="1">
        <f t="shared" si="2"/>
        <v>700</v>
      </c>
      <c r="R7" s="1">
        <f t="shared" si="2"/>
        <v>700</v>
      </c>
      <c r="S7" s="1">
        <f t="shared" si="2"/>
        <v>700</v>
      </c>
      <c r="T7" s="1">
        <f t="shared" si="2"/>
        <v>700</v>
      </c>
      <c r="U7" s="1">
        <f t="shared" si="2"/>
        <v>700</v>
      </c>
      <c r="V7" s="1">
        <f t="shared" si="2"/>
        <v>700</v>
      </c>
      <c r="W7" s="1">
        <f t="shared" si="2"/>
        <v>700</v>
      </c>
      <c r="X7" s="1">
        <f t="shared" si="2"/>
        <v>700</v>
      </c>
      <c r="Y7" s="1">
        <f t="shared" si="2"/>
        <v>700</v>
      </c>
      <c r="Z7" s="1">
        <f t="shared" si="2"/>
        <v>700</v>
      </c>
      <c r="AA7" s="1">
        <f t="shared" si="2"/>
        <v>700</v>
      </c>
      <c r="AB7" s="1">
        <f t="shared" si="2"/>
        <v>700</v>
      </c>
      <c r="AC7" s="1">
        <f t="shared" si="2"/>
        <v>700</v>
      </c>
      <c r="AD7" s="1">
        <f t="shared" si="2"/>
        <v>700</v>
      </c>
      <c r="AE7" s="1">
        <f t="shared" si="2"/>
        <v>700</v>
      </c>
      <c r="AF7" s="1">
        <f t="shared" si="2"/>
        <v>700</v>
      </c>
      <c r="AG7" s="1">
        <f t="shared" si="2"/>
        <v>700</v>
      </c>
      <c r="AH7" s="1">
        <f t="shared" si="2"/>
        <v>700</v>
      </c>
      <c r="AI7" s="1">
        <f t="shared" ref="AI7:BI7" si="3">AH7</f>
        <v>700</v>
      </c>
      <c r="AJ7" s="1">
        <f t="shared" si="3"/>
        <v>700</v>
      </c>
      <c r="AK7" s="1">
        <f t="shared" si="3"/>
        <v>700</v>
      </c>
      <c r="AL7" s="1">
        <f t="shared" si="3"/>
        <v>700</v>
      </c>
      <c r="AM7" s="1">
        <f t="shared" si="3"/>
        <v>700</v>
      </c>
      <c r="AN7" s="1">
        <f t="shared" si="3"/>
        <v>700</v>
      </c>
      <c r="AO7" s="1">
        <f t="shared" si="3"/>
        <v>700</v>
      </c>
      <c r="AP7" s="1">
        <f t="shared" si="3"/>
        <v>700</v>
      </c>
      <c r="AQ7" s="1">
        <f t="shared" si="3"/>
        <v>700</v>
      </c>
      <c r="AR7" s="1">
        <f t="shared" si="3"/>
        <v>700</v>
      </c>
      <c r="AS7" s="1">
        <f t="shared" si="3"/>
        <v>700</v>
      </c>
      <c r="AT7" s="1">
        <f t="shared" si="3"/>
        <v>700</v>
      </c>
      <c r="AU7" s="1">
        <f t="shared" si="3"/>
        <v>700</v>
      </c>
      <c r="AV7" s="1">
        <f t="shared" si="3"/>
        <v>700</v>
      </c>
      <c r="AW7" s="1">
        <f t="shared" si="3"/>
        <v>700</v>
      </c>
      <c r="AX7" s="1">
        <f t="shared" si="3"/>
        <v>700</v>
      </c>
      <c r="AY7" s="1">
        <f t="shared" si="3"/>
        <v>700</v>
      </c>
      <c r="AZ7" s="1">
        <f t="shared" si="3"/>
        <v>700</v>
      </c>
      <c r="BA7" s="1">
        <f t="shared" si="3"/>
        <v>700</v>
      </c>
      <c r="BB7" s="1">
        <f t="shared" si="3"/>
        <v>700</v>
      </c>
      <c r="BC7" s="1">
        <f t="shared" si="3"/>
        <v>700</v>
      </c>
      <c r="BD7" s="1">
        <f t="shared" si="3"/>
        <v>700</v>
      </c>
      <c r="BE7" s="1">
        <f t="shared" si="3"/>
        <v>700</v>
      </c>
      <c r="BF7" s="1">
        <f t="shared" si="3"/>
        <v>700</v>
      </c>
      <c r="BG7" s="1">
        <f t="shared" si="3"/>
        <v>700</v>
      </c>
      <c r="BH7" s="1">
        <f t="shared" si="3"/>
        <v>700</v>
      </c>
      <c r="BI7" s="1">
        <f t="shared" si="3"/>
        <v>700</v>
      </c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19"/>
    </row>
    <row r="8" spans="1:92" x14ac:dyDescent="0.3">
      <c r="A8" s="89" t="s">
        <v>172</v>
      </c>
      <c r="B8" s="1">
        <v>1000</v>
      </c>
      <c r="C8" s="1">
        <v>1000</v>
      </c>
      <c r="D8" s="1">
        <v>1000</v>
      </c>
      <c r="E8" s="1">
        <v>1000</v>
      </c>
      <c r="F8" s="1">
        <v>1000</v>
      </c>
      <c r="G8" s="1">
        <v>1000</v>
      </c>
      <c r="H8" s="1">
        <f>3265*(Premissas!$B$32/400)</f>
        <v>2448.75</v>
      </c>
      <c r="I8" s="1">
        <f>3265*(Premissas!$B$32/400)</f>
        <v>2448.75</v>
      </c>
      <c r="J8" s="1">
        <f>3265*(Premissas!$B$32/400)</f>
        <v>2448.75</v>
      </c>
      <c r="K8" s="1">
        <f>3265*(Premissas!$B$32/400)</f>
        <v>2448.75</v>
      </c>
      <c r="L8" s="1">
        <f>3265*(Premissas!$B$32/400)</f>
        <v>2448.75</v>
      </c>
      <c r="M8" s="1">
        <f>3265*(Premissas!$B$32/400)</f>
        <v>2448.75</v>
      </c>
      <c r="N8" s="1">
        <f>Despesas!$M8*(Premissas!$C$32/Premissas!$B$32)</f>
        <v>3265</v>
      </c>
      <c r="O8" s="1">
        <f>Despesas!$M8*(Premissas!$C$32/Premissas!$B$32)</f>
        <v>3265</v>
      </c>
      <c r="P8" s="1">
        <f>Despesas!$M8*(Premissas!$C$32/Premissas!$B$32)</f>
        <v>3265</v>
      </c>
      <c r="Q8" s="1">
        <f>Despesas!$M8*(Premissas!$C$32/Premissas!$B$32)</f>
        <v>3265</v>
      </c>
      <c r="R8" s="1">
        <f>Despesas!$M8*(Premissas!$C$32/Premissas!$B$32)</f>
        <v>3265</v>
      </c>
      <c r="S8" s="1">
        <f>Despesas!$M8*(Premissas!$C$32/Premissas!$B$32)</f>
        <v>3265</v>
      </c>
      <c r="T8" s="1">
        <f>Despesas!$M8*(Premissas!$C$32/Premissas!$B$32)</f>
        <v>3265</v>
      </c>
      <c r="U8" s="1">
        <f>Despesas!$M8*(Premissas!$C$32/Premissas!$B$32)</f>
        <v>3265</v>
      </c>
      <c r="V8" s="1">
        <f>Despesas!$M8*(Premissas!$C$32/Premissas!$B$32)</f>
        <v>3265</v>
      </c>
      <c r="W8" s="1">
        <f>Despesas!$M8*(Premissas!$C$32/Premissas!$B$32)</f>
        <v>3265</v>
      </c>
      <c r="X8" s="1">
        <f>Despesas!$M8*(Premissas!$C$32/Premissas!$B$32)</f>
        <v>3265</v>
      </c>
      <c r="Y8" s="1">
        <f>Despesas!$M8*(Premissas!$C$32/Premissas!$B$32)</f>
        <v>3265</v>
      </c>
      <c r="Z8" s="1">
        <f>Despesas!$M8*(Premissas!$C$32/Premissas!$B$32)</f>
        <v>3265</v>
      </c>
      <c r="AA8" s="1">
        <f>Despesas!$M8*(Premissas!$C$32/Premissas!$B$32)</f>
        <v>3265</v>
      </c>
      <c r="AB8" s="1">
        <f>Despesas!$M8*(Premissas!$C$32/Premissas!$B$32)</f>
        <v>3265</v>
      </c>
      <c r="AC8" s="1">
        <f>Despesas!$M8*(Premissas!$C$32/Premissas!$B$32)</f>
        <v>3265</v>
      </c>
      <c r="AD8" s="1">
        <f>Despesas!$M8*(Premissas!$C$32/Premissas!$B$32)</f>
        <v>3265</v>
      </c>
      <c r="AE8" s="1">
        <f>Despesas!$M8*(Premissas!$C$32/Premissas!$B$32)</f>
        <v>3265</v>
      </c>
      <c r="AF8" s="1">
        <f>Despesas!$M8*(Premissas!$C$32/Premissas!$B$32)</f>
        <v>3265</v>
      </c>
      <c r="AG8" s="1">
        <f>Despesas!$M8*(Premissas!$C$32/Premissas!$B$32)</f>
        <v>3265</v>
      </c>
      <c r="AH8" s="1">
        <f>Despesas!$M8*(Premissas!$C$32/Premissas!$B$32)</f>
        <v>3265</v>
      </c>
      <c r="AI8" s="1">
        <f>Despesas!$M8*(Premissas!$C$32/Premissas!$B$32)</f>
        <v>3265</v>
      </c>
      <c r="AJ8" s="1">
        <f>Despesas!$M8*(Premissas!$C$32/Premissas!$B$32)</f>
        <v>3265</v>
      </c>
      <c r="AK8" s="1">
        <f>Despesas!$M8*(Premissas!$C$32/Premissas!$B$32)</f>
        <v>3265</v>
      </c>
      <c r="AL8" s="1">
        <f>Despesas!$Y$8*(Premissas!$D$32/Premissas!$C$32)</f>
        <v>4353.3333333333339</v>
      </c>
      <c r="AM8" s="1">
        <f>Despesas!$Y$8*(Premissas!$D$32/Premissas!$C$32)</f>
        <v>4353.3333333333339</v>
      </c>
      <c r="AN8" s="1">
        <f>Despesas!$AK$8*(Premissas!$E$32/Premissas!$D$32)</f>
        <v>4353.3333333333339</v>
      </c>
      <c r="AO8" s="1">
        <f>Despesas!$AK$8*(Premissas!$E$32/Premissas!$D$32)</f>
        <v>4353.3333333333339</v>
      </c>
      <c r="AP8" s="1">
        <f>Despesas!$AK$8*(Premissas!$E$32/Premissas!$D$32)</f>
        <v>4353.3333333333339</v>
      </c>
      <c r="AQ8" s="1">
        <f>Despesas!$AK$8*(Premissas!$E$32/Premissas!$D$32)</f>
        <v>4353.3333333333339</v>
      </c>
      <c r="AR8" s="1">
        <f>Despesas!$AK$8*(Premissas!$E$32/Premissas!$D$32)</f>
        <v>4353.3333333333339</v>
      </c>
      <c r="AS8" s="1">
        <f>Despesas!$AK$8*(Premissas!$E$32/Premissas!$D$32)</f>
        <v>4353.3333333333339</v>
      </c>
      <c r="AT8" s="1">
        <f>Despesas!$AK$8*(Premissas!$E$32/Premissas!$D$32)</f>
        <v>4353.3333333333339</v>
      </c>
      <c r="AU8" s="1">
        <f>Despesas!$AK$8*(Premissas!$E$32/Premissas!$D$32)</f>
        <v>4353.3333333333339</v>
      </c>
      <c r="AV8" s="1">
        <f>Despesas!$AK$8*(Premissas!$E$32/Premissas!$D$32)</f>
        <v>4353.3333333333339</v>
      </c>
      <c r="AW8" s="1">
        <f>Despesas!$AK$8*(Premissas!$E$32/Premissas!$D$32)</f>
        <v>4353.3333333333339</v>
      </c>
      <c r="AX8" s="1">
        <f>Despesas!$AW$8*(Premissas!$F$32/Premissas!$E$32)</f>
        <v>5804.4444444444453</v>
      </c>
      <c r="AY8" s="1">
        <f t="shared" ref="AY8:BI8" si="4">AX8</f>
        <v>5804.4444444444453</v>
      </c>
      <c r="AZ8" s="1">
        <f t="shared" si="4"/>
        <v>5804.4444444444453</v>
      </c>
      <c r="BA8" s="1">
        <f t="shared" si="4"/>
        <v>5804.4444444444453</v>
      </c>
      <c r="BB8" s="1">
        <f t="shared" si="4"/>
        <v>5804.4444444444453</v>
      </c>
      <c r="BC8" s="1">
        <f t="shared" si="4"/>
        <v>5804.4444444444453</v>
      </c>
      <c r="BD8" s="1">
        <f t="shared" si="4"/>
        <v>5804.4444444444453</v>
      </c>
      <c r="BE8" s="1">
        <f t="shared" si="4"/>
        <v>5804.4444444444453</v>
      </c>
      <c r="BF8" s="1">
        <f t="shared" si="4"/>
        <v>5804.4444444444453</v>
      </c>
      <c r="BG8" s="1">
        <f t="shared" si="4"/>
        <v>5804.4444444444453</v>
      </c>
      <c r="BH8" s="1">
        <f t="shared" si="4"/>
        <v>5804.4444444444453</v>
      </c>
      <c r="BI8" s="1">
        <f t="shared" si="4"/>
        <v>5804.4444444444453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19"/>
    </row>
    <row r="9" spans="1:92" x14ac:dyDescent="0.3">
      <c r="A9" s="89" t="s">
        <v>174</v>
      </c>
      <c r="B9" s="1">
        <v>900</v>
      </c>
      <c r="C9" s="1">
        <f t="shared" ref="C9:M9" si="5">B9</f>
        <v>900</v>
      </c>
      <c r="D9" s="1">
        <f t="shared" si="5"/>
        <v>900</v>
      </c>
      <c r="E9" s="1">
        <f t="shared" si="5"/>
        <v>900</v>
      </c>
      <c r="F9" s="1">
        <v>10000</v>
      </c>
      <c r="G9" s="1">
        <f t="shared" si="5"/>
        <v>10000</v>
      </c>
      <c r="H9" s="1">
        <f t="shared" si="5"/>
        <v>10000</v>
      </c>
      <c r="I9" s="1">
        <f t="shared" si="5"/>
        <v>10000</v>
      </c>
      <c r="J9" s="1">
        <f t="shared" si="5"/>
        <v>10000</v>
      </c>
      <c r="K9" s="1">
        <f t="shared" si="5"/>
        <v>10000</v>
      </c>
      <c r="L9" s="1">
        <f t="shared" si="5"/>
        <v>10000</v>
      </c>
      <c r="M9" s="1">
        <f t="shared" si="5"/>
        <v>10000</v>
      </c>
      <c r="N9" s="1">
        <f>Despesas!$M9*(Premissas!$C$32/Premissas!$B$32)</f>
        <v>13333.333333333332</v>
      </c>
      <c r="O9" s="1">
        <f>Despesas!$M9*(Premissas!$C$32/Premissas!$B$32)</f>
        <v>13333.333333333332</v>
      </c>
      <c r="P9" s="1">
        <f>Despesas!$M9*(Premissas!$C$32/Premissas!$B$32)</f>
        <v>13333.333333333332</v>
      </c>
      <c r="Q9" s="1">
        <f>Despesas!$M9*(Premissas!$C$32/Premissas!$B$32)</f>
        <v>13333.333333333332</v>
      </c>
      <c r="R9" s="1">
        <f>Despesas!$M9*(Premissas!$C$32/Premissas!$B$32)</f>
        <v>13333.333333333332</v>
      </c>
      <c r="S9" s="1">
        <f>Despesas!$M9*(Premissas!$C$32/Premissas!$B$32)</f>
        <v>13333.333333333332</v>
      </c>
      <c r="T9" s="1">
        <f>Despesas!$M9*(Premissas!$C$32/Premissas!$B$32)</f>
        <v>13333.333333333332</v>
      </c>
      <c r="U9" s="1">
        <f>Despesas!$M9*(Premissas!$C$32/Premissas!$B$32)</f>
        <v>13333.333333333332</v>
      </c>
      <c r="V9" s="1">
        <f>Despesas!$M9*(Premissas!$C$32/Premissas!$B$32)</f>
        <v>13333.333333333332</v>
      </c>
      <c r="W9" s="1">
        <f>Despesas!$M9*(Premissas!$C$32/Premissas!$B$32)</f>
        <v>13333.333333333332</v>
      </c>
      <c r="X9" s="1">
        <f>Despesas!$M9*(Premissas!$C$32/Premissas!$B$32)</f>
        <v>13333.333333333332</v>
      </c>
      <c r="Y9" s="1">
        <f>Despesas!$M9*(Premissas!$C$32/Premissas!$B$32)</f>
        <v>13333.333333333332</v>
      </c>
      <c r="Z9" s="1">
        <f>Despesas!$Y9*(Premissas!$C$32/Premissas!$B$32)</f>
        <v>17777.777777777774</v>
      </c>
      <c r="AA9" s="1">
        <f>Despesas!$Y9*(Premissas!$C$32/Premissas!$B$32)</f>
        <v>17777.777777777774</v>
      </c>
      <c r="AB9" s="1">
        <f>Despesas!$Y9*(Premissas!$C$32/Premissas!$B$32)</f>
        <v>17777.777777777774</v>
      </c>
      <c r="AC9" s="1">
        <f>Despesas!$Y9*(Premissas!$C$32/Premissas!$B$32)</f>
        <v>17777.777777777774</v>
      </c>
      <c r="AD9" s="1">
        <f>Despesas!$Y9*(Premissas!$C$32/Premissas!$B$32)</f>
        <v>17777.777777777774</v>
      </c>
      <c r="AE9" s="1">
        <f>Despesas!$Y9*(Premissas!$C$32/Premissas!$B$32)</f>
        <v>17777.777777777774</v>
      </c>
      <c r="AF9" s="1">
        <f>Despesas!$Y9*(Premissas!$C$32/Premissas!$B$32)</f>
        <v>17777.777777777774</v>
      </c>
      <c r="AG9" s="1">
        <f>Despesas!$Y9*(Premissas!$C$32/Premissas!$B$32)</f>
        <v>17777.777777777774</v>
      </c>
      <c r="AH9" s="1">
        <f>Despesas!$Y9*(Premissas!$C$32/Premissas!$B$32)</f>
        <v>17777.777777777774</v>
      </c>
      <c r="AI9" s="1">
        <f>Despesas!$Y9*(Premissas!$C$32/Premissas!$B$32)</f>
        <v>17777.777777777774</v>
      </c>
      <c r="AJ9" s="1">
        <f>Despesas!$Y9*(Premissas!$C$32/Premissas!$B$32)</f>
        <v>17777.777777777774</v>
      </c>
      <c r="AK9" s="1">
        <f>Despesas!$Y9*(Premissas!$C$32/Premissas!$B$32)</f>
        <v>17777.777777777774</v>
      </c>
      <c r="AL9" s="1">
        <f>Despesas!$AK$9*(Premissas!$D$32/Premissas!$C$32)</f>
        <v>23703.703703703701</v>
      </c>
      <c r="AM9" s="1">
        <f>Despesas!$AK$9*(Premissas!$D$32/Premissas!$C$32)</f>
        <v>23703.703703703701</v>
      </c>
      <c r="AN9" s="1">
        <f>Despesas!$AK$9*(Premissas!$D$32/Premissas!$C$32)</f>
        <v>23703.703703703701</v>
      </c>
      <c r="AO9" s="1">
        <f>Despesas!$AK$9*(Premissas!$D$32/Premissas!$C$32)</f>
        <v>23703.703703703701</v>
      </c>
      <c r="AP9" s="1">
        <f>Despesas!$AK$9*(Premissas!$D$32/Premissas!$C$32)</f>
        <v>23703.703703703701</v>
      </c>
      <c r="AQ9" s="1">
        <f>Despesas!$AK$9*(Premissas!$D$32/Premissas!$C$32)</f>
        <v>23703.703703703701</v>
      </c>
      <c r="AR9" s="1">
        <f>Despesas!$AK$9*(Premissas!$D$32/Premissas!$C$32)</f>
        <v>23703.703703703701</v>
      </c>
      <c r="AS9" s="1">
        <f>Despesas!$AK$9*(Premissas!$D$32/Premissas!$C$32)</f>
        <v>23703.703703703701</v>
      </c>
      <c r="AT9" s="1">
        <f>Despesas!$AK$9*(Premissas!$D$32/Premissas!$C$32)</f>
        <v>23703.703703703701</v>
      </c>
      <c r="AU9" s="1">
        <f>Despesas!$AK$9*(Premissas!$D$32/Premissas!$C$32)</f>
        <v>23703.703703703701</v>
      </c>
      <c r="AV9" s="1">
        <f>Despesas!$AK$9*(Premissas!$D$32/Premissas!$C$32)</f>
        <v>23703.703703703701</v>
      </c>
      <c r="AW9" s="1">
        <f>Despesas!$AK$9*(Premissas!$D$32/Premissas!$C$32)</f>
        <v>23703.703703703701</v>
      </c>
      <c r="AX9" s="1">
        <f>Despesas!$AW$9*(Premissas!$F$32/Premissas!$E$32)</f>
        <v>31604.938271604933</v>
      </c>
      <c r="AY9" s="1">
        <f t="shared" ref="AY9:BI9" si="6">AX9</f>
        <v>31604.938271604933</v>
      </c>
      <c r="AZ9" s="1">
        <f t="shared" si="6"/>
        <v>31604.938271604933</v>
      </c>
      <c r="BA9" s="1">
        <f t="shared" si="6"/>
        <v>31604.938271604933</v>
      </c>
      <c r="BB9" s="1">
        <f t="shared" si="6"/>
        <v>31604.938271604933</v>
      </c>
      <c r="BC9" s="1">
        <f t="shared" si="6"/>
        <v>31604.938271604933</v>
      </c>
      <c r="BD9" s="1">
        <f t="shared" si="6"/>
        <v>31604.938271604933</v>
      </c>
      <c r="BE9" s="1">
        <f t="shared" si="6"/>
        <v>31604.938271604933</v>
      </c>
      <c r="BF9" s="1">
        <f t="shared" si="6"/>
        <v>31604.938271604933</v>
      </c>
      <c r="BG9" s="1">
        <f t="shared" si="6"/>
        <v>31604.938271604933</v>
      </c>
      <c r="BH9" s="1">
        <f t="shared" si="6"/>
        <v>31604.938271604933</v>
      </c>
      <c r="BI9" s="1">
        <f t="shared" si="6"/>
        <v>31604.938271604933</v>
      </c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19"/>
    </row>
    <row r="10" spans="1:92" x14ac:dyDescent="0.3">
      <c r="A10" s="89" t="s">
        <v>23</v>
      </c>
      <c r="B10" s="1">
        <v>1500</v>
      </c>
      <c r="C10" s="1">
        <f t="shared" ref="C10:M10" si="7">B10</f>
        <v>1500</v>
      </c>
      <c r="D10" s="1">
        <f t="shared" si="7"/>
        <v>1500</v>
      </c>
      <c r="E10" s="1">
        <f t="shared" si="7"/>
        <v>1500</v>
      </c>
      <c r="F10" s="1">
        <f t="shared" si="7"/>
        <v>1500</v>
      </c>
      <c r="G10" s="1">
        <f t="shared" si="7"/>
        <v>1500</v>
      </c>
      <c r="H10" s="1">
        <f t="shared" si="7"/>
        <v>1500</v>
      </c>
      <c r="I10" s="1">
        <f t="shared" si="7"/>
        <v>1500</v>
      </c>
      <c r="J10" s="1">
        <f t="shared" si="7"/>
        <v>1500</v>
      </c>
      <c r="K10" s="1">
        <f t="shared" si="7"/>
        <v>1500</v>
      </c>
      <c r="L10" s="1">
        <f t="shared" si="7"/>
        <v>1500</v>
      </c>
      <c r="M10" s="1">
        <f t="shared" si="7"/>
        <v>1500</v>
      </c>
      <c r="N10" s="2">
        <f t="shared" ref="N10:AX10" si="8">M10</f>
        <v>1500</v>
      </c>
      <c r="O10" s="1">
        <f t="shared" si="8"/>
        <v>1500</v>
      </c>
      <c r="P10" s="1">
        <f t="shared" si="8"/>
        <v>1500</v>
      </c>
      <c r="Q10" s="1">
        <f t="shared" si="8"/>
        <v>1500</v>
      </c>
      <c r="R10" s="1">
        <f t="shared" si="8"/>
        <v>1500</v>
      </c>
      <c r="S10" s="1">
        <f t="shared" si="8"/>
        <v>1500</v>
      </c>
      <c r="T10" s="1">
        <f t="shared" si="8"/>
        <v>1500</v>
      </c>
      <c r="U10" s="1">
        <f t="shared" si="8"/>
        <v>1500</v>
      </c>
      <c r="V10" s="1">
        <f t="shared" si="8"/>
        <v>1500</v>
      </c>
      <c r="W10" s="1">
        <f t="shared" si="8"/>
        <v>1500</v>
      </c>
      <c r="X10" s="1">
        <f t="shared" si="8"/>
        <v>1500</v>
      </c>
      <c r="Y10" s="1">
        <f t="shared" si="8"/>
        <v>1500</v>
      </c>
      <c r="Z10" s="1">
        <f t="shared" si="8"/>
        <v>1500</v>
      </c>
      <c r="AA10" s="1">
        <f t="shared" si="8"/>
        <v>1500</v>
      </c>
      <c r="AB10" s="1">
        <f t="shared" si="8"/>
        <v>1500</v>
      </c>
      <c r="AC10" s="1">
        <f t="shared" si="8"/>
        <v>1500</v>
      </c>
      <c r="AD10" s="1">
        <f t="shared" si="8"/>
        <v>1500</v>
      </c>
      <c r="AE10" s="1">
        <f t="shared" si="8"/>
        <v>1500</v>
      </c>
      <c r="AF10" s="1">
        <f t="shared" si="8"/>
        <v>1500</v>
      </c>
      <c r="AG10" s="1">
        <f t="shared" si="8"/>
        <v>1500</v>
      </c>
      <c r="AH10" s="1">
        <f t="shared" si="8"/>
        <v>1500</v>
      </c>
      <c r="AI10" s="1">
        <f t="shared" si="8"/>
        <v>1500</v>
      </c>
      <c r="AJ10" s="1">
        <f t="shared" si="8"/>
        <v>1500</v>
      </c>
      <c r="AK10" s="1">
        <f t="shared" si="8"/>
        <v>1500</v>
      </c>
      <c r="AL10" s="1">
        <f t="shared" si="8"/>
        <v>1500</v>
      </c>
      <c r="AM10" s="1">
        <f t="shared" si="8"/>
        <v>1500</v>
      </c>
      <c r="AN10" s="1">
        <f t="shared" si="8"/>
        <v>1500</v>
      </c>
      <c r="AO10" s="1">
        <f t="shared" si="8"/>
        <v>1500</v>
      </c>
      <c r="AP10" s="1">
        <f t="shared" si="8"/>
        <v>1500</v>
      </c>
      <c r="AQ10" s="1">
        <f t="shared" si="8"/>
        <v>1500</v>
      </c>
      <c r="AR10" s="1">
        <f t="shared" si="8"/>
        <v>1500</v>
      </c>
      <c r="AS10" s="1">
        <f t="shared" si="8"/>
        <v>1500</v>
      </c>
      <c r="AT10" s="1">
        <f t="shared" si="8"/>
        <v>1500</v>
      </c>
      <c r="AU10" s="1">
        <f t="shared" si="8"/>
        <v>1500</v>
      </c>
      <c r="AV10" s="1">
        <f t="shared" si="8"/>
        <v>1500</v>
      </c>
      <c r="AW10" s="1">
        <f t="shared" si="8"/>
        <v>1500</v>
      </c>
      <c r="AX10" s="1">
        <f t="shared" si="8"/>
        <v>1500</v>
      </c>
      <c r="AY10" s="1">
        <f t="shared" ref="AY10:BI10" si="9">AX10</f>
        <v>1500</v>
      </c>
      <c r="AZ10" s="1">
        <f t="shared" si="9"/>
        <v>1500</v>
      </c>
      <c r="BA10" s="1">
        <f t="shared" si="9"/>
        <v>1500</v>
      </c>
      <c r="BB10" s="1">
        <f t="shared" si="9"/>
        <v>1500</v>
      </c>
      <c r="BC10" s="1">
        <f t="shared" si="9"/>
        <v>1500</v>
      </c>
      <c r="BD10" s="1">
        <f t="shared" si="9"/>
        <v>1500</v>
      </c>
      <c r="BE10" s="1">
        <f t="shared" si="9"/>
        <v>1500</v>
      </c>
      <c r="BF10" s="1">
        <f t="shared" si="9"/>
        <v>1500</v>
      </c>
      <c r="BG10" s="1">
        <f t="shared" si="9"/>
        <v>1500</v>
      </c>
      <c r="BH10" s="1">
        <f t="shared" si="9"/>
        <v>1500</v>
      </c>
      <c r="BI10" s="1">
        <f t="shared" si="9"/>
        <v>1500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9"/>
    </row>
    <row r="11" spans="1:92" x14ac:dyDescent="0.3">
      <c r="A11" s="90" t="s">
        <v>164</v>
      </c>
      <c r="B11" s="1">
        <f>Premissas!$B$36</f>
        <v>30000</v>
      </c>
      <c r="C11" s="1">
        <f>Premissas!$B$36</f>
        <v>30000</v>
      </c>
      <c r="D11" s="1">
        <f>Premissas!$B$36</f>
        <v>30000</v>
      </c>
      <c r="E11" s="1">
        <f>Premissas!$B$36</f>
        <v>30000</v>
      </c>
      <c r="F11" s="1">
        <f>Premissas!$B$36</f>
        <v>30000</v>
      </c>
      <c r="G11" s="1">
        <f>Premissas!$B$36</f>
        <v>30000</v>
      </c>
      <c r="H11" s="1">
        <f>Premissas!$B$36</f>
        <v>30000</v>
      </c>
      <c r="I11" s="1">
        <f>Premissas!$B$36</f>
        <v>30000</v>
      </c>
      <c r="J11" s="1">
        <f>Premissas!$B$36</f>
        <v>30000</v>
      </c>
      <c r="K11" s="1">
        <f>Premissas!$B$36</f>
        <v>30000</v>
      </c>
      <c r="L11" s="1">
        <f>Premissas!$B$36</f>
        <v>30000</v>
      </c>
      <c r="M11" s="1">
        <f>Premissas!$B$36</f>
        <v>30000</v>
      </c>
      <c r="N11" s="1">
        <f>Premissas!$B$36</f>
        <v>30000</v>
      </c>
      <c r="O11" s="1">
        <f>Premissas!$B$36</f>
        <v>30000</v>
      </c>
      <c r="P11" s="1">
        <f>Premissas!$B$36</f>
        <v>30000</v>
      </c>
      <c r="Q11" s="1">
        <f>Premissas!$B$36</f>
        <v>30000</v>
      </c>
      <c r="R11" s="1">
        <f>Premissas!$B$36</f>
        <v>30000</v>
      </c>
      <c r="S11" s="1">
        <f>Premissas!$B$36</f>
        <v>30000</v>
      </c>
      <c r="T11" s="1">
        <f>Premissas!$B$36</f>
        <v>30000</v>
      </c>
      <c r="U11" s="1">
        <f>Premissas!$B$36</f>
        <v>30000</v>
      </c>
      <c r="V11" s="1">
        <f>Premissas!$B$36</f>
        <v>30000</v>
      </c>
      <c r="W11" s="1">
        <f>Premissas!$B$36</f>
        <v>30000</v>
      </c>
      <c r="X11" s="1">
        <f>Premissas!$B$36</f>
        <v>30000</v>
      </c>
      <c r="Y11" s="1">
        <f>Premissas!$B$36</f>
        <v>30000</v>
      </c>
      <c r="Z11" s="1">
        <f>Premissas!$B$36</f>
        <v>30000</v>
      </c>
      <c r="AA11" s="1">
        <f>Premissas!$B$36</f>
        <v>30000</v>
      </c>
      <c r="AB11" s="1">
        <f>Premissas!$B$36</f>
        <v>30000</v>
      </c>
      <c r="AC11" s="1">
        <f>Premissas!$B$36</f>
        <v>30000</v>
      </c>
      <c r="AD11" s="1">
        <f>Premissas!$B$36</f>
        <v>30000</v>
      </c>
      <c r="AE11" s="1">
        <f>Premissas!$B$36</f>
        <v>30000</v>
      </c>
      <c r="AF11" s="1">
        <f>Premissas!$B$36</f>
        <v>30000</v>
      </c>
      <c r="AG11" s="1">
        <f>Premissas!$B$36</f>
        <v>30000</v>
      </c>
      <c r="AH11" s="1">
        <f>Premissas!$B$36</f>
        <v>30000</v>
      </c>
      <c r="AI11" s="1">
        <f>Premissas!$B$36</f>
        <v>30000</v>
      </c>
      <c r="AJ11" s="1">
        <f>Premissas!$B$36</f>
        <v>30000</v>
      </c>
      <c r="AK11" s="1">
        <f>Premissas!$B$36</f>
        <v>30000</v>
      </c>
      <c r="AL11" s="1">
        <f>Premissas!$B$36</f>
        <v>30000</v>
      </c>
      <c r="AM11" s="1">
        <f>Premissas!$B$36</f>
        <v>30000</v>
      </c>
      <c r="AN11" s="1">
        <f>Premissas!$B$36</f>
        <v>30000</v>
      </c>
      <c r="AO11" s="1">
        <f>Premissas!$B$36</f>
        <v>30000</v>
      </c>
      <c r="AP11" s="1">
        <f>Premissas!$B$36</f>
        <v>30000</v>
      </c>
      <c r="AQ11" s="1">
        <f>Premissas!$B$36</f>
        <v>30000</v>
      </c>
      <c r="AR11" s="1">
        <f>Premissas!$B$36</f>
        <v>30000</v>
      </c>
      <c r="AS11" s="1">
        <f>Premissas!$B$36</f>
        <v>30000</v>
      </c>
      <c r="AT11" s="1">
        <f>Premissas!$B$36</f>
        <v>30000</v>
      </c>
      <c r="AU11" s="1">
        <f>Premissas!$B$36</f>
        <v>30000</v>
      </c>
      <c r="AV11" s="1">
        <f>Premissas!$B$36</f>
        <v>30000</v>
      </c>
      <c r="AW11" s="1">
        <f>Premissas!$B$36</f>
        <v>30000</v>
      </c>
      <c r="AX11" s="1">
        <f>Premissas!$B$36</f>
        <v>30000</v>
      </c>
      <c r="AY11" s="1">
        <f>Premissas!$B$36</f>
        <v>30000</v>
      </c>
      <c r="AZ11" s="1">
        <f>Premissas!$B$36</f>
        <v>30000</v>
      </c>
      <c r="BA11" s="1">
        <f>Premissas!$B$36</f>
        <v>30000</v>
      </c>
      <c r="BB11" s="1">
        <f>Premissas!$B$36</f>
        <v>30000</v>
      </c>
      <c r="BC11" s="1">
        <f>Premissas!$B$36</f>
        <v>30000</v>
      </c>
      <c r="BD11" s="1">
        <f>Premissas!$B$36</f>
        <v>30000</v>
      </c>
      <c r="BE11" s="1">
        <f>Premissas!$B$36</f>
        <v>30000</v>
      </c>
      <c r="BF11" s="1">
        <f>Premissas!$B$36</f>
        <v>30000</v>
      </c>
      <c r="BG11" s="1">
        <f>Premissas!$B$36</f>
        <v>30000</v>
      </c>
      <c r="BH11" s="1">
        <f>Premissas!$B$36</f>
        <v>30000</v>
      </c>
      <c r="BI11" s="1">
        <f>Premissas!$B$36</f>
        <v>30000</v>
      </c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19"/>
      <c r="CJ11" s="19"/>
      <c r="CK11" s="19"/>
      <c r="CL11" s="19"/>
      <c r="CM11" s="19"/>
      <c r="CN11" s="19"/>
    </row>
    <row r="12" spans="1:92" x14ac:dyDescent="0.3">
      <c r="A12" s="90" t="s">
        <v>178</v>
      </c>
      <c r="B12" s="1">
        <f>0.03*SUM(B4:B11)</f>
        <v>1119.03</v>
      </c>
      <c r="C12" s="1">
        <f t="shared" ref="C12:BI12" si="10">0.03*SUM(C4:C11)</f>
        <v>1119.06</v>
      </c>
      <c r="D12" s="1">
        <f t="shared" si="10"/>
        <v>1119.0899999999999</v>
      </c>
      <c r="E12" s="1">
        <f t="shared" si="10"/>
        <v>1119.1199999999999</v>
      </c>
      <c r="F12" s="1">
        <f t="shared" si="10"/>
        <v>1392.1499999999999</v>
      </c>
      <c r="G12" s="1">
        <f t="shared" si="10"/>
        <v>1392.1799999999998</v>
      </c>
      <c r="H12" s="1">
        <f t="shared" si="10"/>
        <v>1435.6724999999999</v>
      </c>
      <c r="I12" s="1">
        <f t="shared" si="10"/>
        <v>1435.7024999999999</v>
      </c>
      <c r="J12" s="1">
        <f t="shared" si="10"/>
        <v>1435.7324999999998</v>
      </c>
      <c r="K12" s="1">
        <f t="shared" si="10"/>
        <v>1435.7625</v>
      </c>
      <c r="L12" s="1">
        <f t="shared" si="10"/>
        <v>1435.7925</v>
      </c>
      <c r="M12" s="1">
        <f t="shared" si="10"/>
        <v>1435.8225</v>
      </c>
      <c r="N12" s="1">
        <f t="shared" si="10"/>
        <v>1588.8399999999997</v>
      </c>
      <c r="O12" s="1">
        <f t="shared" si="10"/>
        <v>1588.87</v>
      </c>
      <c r="P12" s="1">
        <f t="shared" si="10"/>
        <v>1588.8999999999999</v>
      </c>
      <c r="Q12" s="1">
        <f t="shared" si="10"/>
        <v>1588.9299999999998</v>
      </c>
      <c r="R12" s="1">
        <f t="shared" si="10"/>
        <v>1588.9599999999998</v>
      </c>
      <c r="S12" s="1">
        <f t="shared" si="10"/>
        <v>1588.9899999999998</v>
      </c>
      <c r="T12" s="1">
        <f t="shared" si="10"/>
        <v>1589.0199999999998</v>
      </c>
      <c r="U12" s="1">
        <f t="shared" si="10"/>
        <v>1589.0499999999997</v>
      </c>
      <c r="V12" s="1">
        <f t="shared" si="10"/>
        <v>1589.0799999999997</v>
      </c>
      <c r="W12" s="1">
        <f t="shared" si="10"/>
        <v>1589.11</v>
      </c>
      <c r="X12" s="1">
        <f t="shared" si="10"/>
        <v>1589.1399999999999</v>
      </c>
      <c r="Y12" s="1">
        <f t="shared" si="10"/>
        <v>1589.1699999999998</v>
      </c>
      <c r="Z12" s="1">
        <f t="shared" si="10"/>
        <v>1760.5333333333331</v>
      </c>
      <c r="AA12" s="1">
        <f t="shared" si="10"/>
        <v>1760.563333333333</v>
      </c>
      <c r="AB12" s="1">
        <f t="shared" si="10"/>
        <v>1760.593333333333</v>
      </c>
      <c r="AC12" s="1">
        <f t="shared" si="10"/>
        <v>1760.623333333333</v>
      </c>
      <c r="AD12" s="1">
        <f t="shared" si="10"/>
        <v>1760.653333333333</v>
      </c>
      <c r="AE12" s="1">
        <f t="shared" si="10"/>
        <v>1760.6833333333332</v>
      </c>
      <c r="AF12" s="1">
        <f t="shared" si="10"/>
        <v>1760.7133333333331</v>
      </c>
      <c r="AG12" s="1">
        <f t="shared" si="10"/>
        <v>1760.7433333333331</v>
      </c>
      <c r="AH12" s="1">
        <f t="shared" si="10"/>
        <v>1760.7733333333331</v>
      </c>
      <c r="AI12" s="1">
        <f t="shared" si="10"/>
        <v>1760.8033333333331</v>
      </c>
      <c r="AJ12" s="1">
        <f t="shared" si="10"/>
        <v>1760.833333333333</v>
      </c>
      <c r="AK12" s="1">
        <f t="shared" si="10"/>
        <v>1760.863333333333</v>
      </c>
      <c r="AL12" s="1">
        <f t="shared" si="10"/>
        <v>2021.9877777777774</v>
      </c>
      <c r="AM12" s="1">
        <f t="shared" si="10"/>
        <v>2022.0177777777774</v>
      </c>
      <c r="AN12" s="1">
        <f t="shared" si="10"/>
        <v>2022.0477777777774</v>
      </c>
      <c r="AO12" s="1">
        <f t="shared" si="10"/>
        <v>2022.0777777777776</v>
      </c>
      <c r="AP12" s="1">
        <f t="shared" si="10"/>
        <v>2022.1077777777775</v>
      </c>
      <c r="AQ12" s="1">
        <f t="shared" si="10"/>
        <v>2022.1377777777775</v>
      </c>
      <c r="AR12" s="1">
        <f t="shared" si="10"/>
        <v>2022.1677777777775</v>
      </c>
      <c r="AS12" s="1">
        <f t="shared" si="10"/>
        <v>2022.1977777777774</v>
      </c>
      <c r="AT12" s="1">
        <f t="shared" si="10"/>
        <v>2022.2277777777774</v>
      </c>
      <c r="AU12" s="1">
        <f t="shared" si="10"/>
        <v>2022.2577777777774</v>
      </c>
      <c r="AV12" s="1">
        <f t="shared" si="10"/>
        <v>2022.2877777777774</v>
      </c>
      <c r="AW12" s="1">
        <f t="shared" si="10"/>
        <v>2022.3177777777773</v>
      </c>
      <c r="AX12" s="1">
        <f t="shared" si="10"/>
        <v>2370.4737037037034</v>
      </c>
      <c r="AY12" s="1">
        <f t="shared" si="10"/>
        <v>2370.5037037037032</v>
      </c>
      <c r="AZ12" s="1">
        <f t="shared" si="10"/>
        <v>2370.5337037037034</v>
      </c>
      <c r="BA12" s="1">
        <f t="shared" si="10"/>
        <v>2370.5637037037036</v>
      </c>
      <c r="BB12" s="1">
        <f t="shared" si="10"/>
        <v>2370.5937037037033</v>
      </c>
      <c r="BC12" s="1">
        <f t="shared" si="10"/>
        <v>2370.6237037037035</v>
      </c>
      <c r="BD12" s="1">
        <f t="shared" si="10"/>
        <v>2370.6537037037033</v>
      </c>
      <c r="BE12" s="1">
        <f t="shared" si="10"/>
        <v>2370.6837037037035</v>
      </c>
      <c r="BF12" s="1">
        <f t="shared" si="10"/>
        <v>2370.7137037037032</v>
      </c>
      <c r="BG12" s="1">
        <f t="shared" si="10"/>
        <v>2370.7437037037034</v>
      </c>
      <c r="BH12" s="1">
        <f t="shared" si="10"/>
        <v>2370.7737037037036</v>
      </c>
      <c r="BI12" s="1">
        <f t="shared" si="10"/>
        <v>2370.8037037037034</v>
      </c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19"/>
      <c r="CJ12" s="19"/>
      <c r="CK12" s="19"/>
      <c r="CL12" s="19"/>
      <c r="CM12" s="19"/>
      <c r="CN12" s="19"/>
    </row>
    <row r="13" spans="1:92" x14ac:dyDescent="0.3">
      <c r="A13" s="82" t="s">
        <v>25</v>
      </c>
      <c r="B13" s="91">
        <f t="shared" ref="B13:AG13" si="11">SUM(B5:B12)</f>
        <v>38419.03</v>
      </c>
      <c r="C13" s="91">
        <f t="shared" si="11"/>
        <v>38419.06</v>
      </c>
      <c r="D13" s="91">
        <f t="shared" si="11"/>
        <v>38419.089999999997</v>
      </c>
      <c r="E13" s="91">
        <f t="shared" si="11"/>
        <v>38419.120000000003</v>
      </c>
      <c r="F13" s="91">
        <f t="shared" si="11"/>
        <v>47792.15</v>
      </c>
      <c r="G13" s="91">
        <f t="shared" si="11"/>
        <v>47792.18</v>
      </c>
      <c r="H13" s="91">
        <f t="shared" si="11"/>
        <v>49284.422500000001</v>
      </c>
      <c r="I13" s="91">
        <f t="shared" si="11"/>
        <v>49284.452499999999</v>
      </c>
      <c r="J13" s="91">
        <f t="shared" si="11"/>
        <v>49284.482499999998</v>
      </c>
      <c r="K13" s="91">
        <f t="shared" si="11"/>
        <v>49284.512499999997</v>
      </c>
      <c r="L13" s="91">
        <f t="shared" si="11"/>
        <v>49284.542500000003</v>
      </c>
      <c r="M13" s="91">
        <f t="shared" si="11"/>
        <v>49284.572500000002</v>
      </c>
      <c r="N13" s="91">
        <f t="shared" si="11"/>
        <v>54537.173333333325</v>
      </c>
      <c r="O13" s="91">
        <f t="shared" si="11"/>
        <v>54537.203333333331</v>
      </c>
      <c r="P13" s="91">
        <f t="shared" si="11"/>
        <v>54537.23333333333</v>
      </c>
      <c r="Q13" s="91">
        <f t="shared" si="11"/>
        <v>54537.263333333329</v>
      </c>
      <c r="R13" s="91">
        <f t="shared" si="11"/>
        <v>54537.293333333328</v>
      </c>
      <c r="S13" s="91">
        <f t="shared" si="11"/>
        <v>54537.323333333326</v>
      </c>
      <c r="T13" s="91">
        <f t="shared" si="11"/>
        <v>54537.353333333325</v>
      </c>
      <c r="U13" s="91">
        <f t="shared" si="11"/>
        <v>54537.383333333331</v>
      </c>
      <c r="V13" s="91">
        <f t="shared" si="11"/>
        <v>54537.41333333333</v>
      </c>
      <c r="W13" s="91">
        <f t="shared" si="11"/>
        <v>54537.443333333329</v>
      </c>
      <c r="X13" s="91">
        <f t="shared" si="11"/>
        <v>54537.473333333328</v>
      </c>
      <c r="Y13" s="91">
        <f t="shared" si="11"/>
        <v>54537.503333333327</v>
      </c>
      <c r="Z13" s="91">
        <f t="shared" si="11"/>
        <v>60419.977777777771</v>
      </c>
      <c r="AA13" s="91">
        <f t="shared" si="11"/>
        <v>60420.00777777777</v>
      </c>
      <c r="AB13" s="91">
        <f t="shared" si="11"/>
        <v>60420.037777777768</v>
      </c>
      <c r="AC13" s="91">
        <f t="shared" si="11"/>
        <v>60420.067777777775</v>
      </c>
      <c r="AD13" s="91">
        <f t="shared" si="11"/>
        <v>60420.097777777773</v>
      </c>
      <c r="AE13" s="91">
        <f t="shared" si="11"/>
        <v>60420.127777777772</v>
      </c>
      <c r="AF13" s="91">
        <f t="shared" si="11"/>
        <v>60420.157777777771</v>
      </c>
      <c r="AG13" s="91">
        <f t="shared" si="11"/>
        <v>60420.18777777777</v>
      </c>
      <c r="AH13" s="91">
        <f t="shared" ref="AH13:BI13" si="12">SUM(AH5:AH12)</f>
        <v>60420.217777777769</v>
      </c>
      <c r="AI13" s="91">
        <f t="shared" si="12"/>
        <v>60420.247777777768</v>
      </c>
      <c r="AJ13" s="91">
        <f t="shared" si="12"/>
        <v>60420.277777777774</v>
      </c>
      <c r="AK13" s="91">
        <f t="shared" si="12"/>
        <v>60420.307777777773</v>
      </c>
      <c r="AL13" s="91">
        <f t="shared" si="12"/>
        <v>69384.580370370357</v>
      </c>
      <c r="AM13" s="91">
        <f t="shared" si="12"/>
        <v>69384.610370370356</v>
      </c>
      <c r="AN13" s="91">
        <f t="shared" si="12"/>
        <v>69384.640370370355</v>
      </c>
      <c r="AO13" s="91">
        <f t="shared" si="12"/>
        <v>69384.670370370368</v>
      </c>
      <c r="AP13" s="91">
        <f t="shared" si="12"/>
        <v>69384.700370370367</v>
      </c>
      <c r="AQ13" s="91">
        <f t="shared" si="12"/>
        <v>69384.730370370366</v>
      </c>
      <c r="AR13" s="91">
        <f t="shared" si="12"/>
        <v>69384.760370370364</v>
      </c>
      <c r="AS13" s="91">
        <f t="shared" si="12"/>
        <v>69384.790370370363</v>
      </c>
      <c r="AT13" s="91">
        <f t="shared" si="12"/>
        <v>69384.820370370362</v>
      </c>
      <c r="AU13" s="91">
        <f t="shared" si="12"/>
        <v>69384.850370370361</v>
      </c>
      <c r="AV13" s="91">
        <f t="shared" si="12"/>
        <v>69384.88037037036</v>
      </c>
      <c r="AW13" s="91">
        <f t="shared" si="12"/>
        <v>69384.910370370359</v>
      </c>
      <c r="AX13" s="91">
        <f t="shared" si="12"/>
        <v>81337.263827160481</v>
      </c>
      <c r="AY13" s="91">
        <f t="shared" si="12"/>
        <v>81337.29382716048</v>
      </c>
      <c r="AZ13" s="91">
        <f t="shared" si="12"/>
        <v>81337.323827160493</v>
      </c>
      <c r="BA13" s="91">
        <f t="shared" si="12"/>
        <v>81337.353827160492</v>
      </c>
      <c r="BB13" s="91">
        <f t="shared" si="12"/>
        <v>81337.383827160491</v>
      </c>
      <c r="BC13" s="91">
        <f t="shared" si="12"/>
        <v>81337.41382716049</v>
      </c>
      <c r="BD13" s="91">
        <f t="shared" si="12"/>
        <v>81337.443827160489</v>
      </c>
      <c r="BE13" s="91">
        <f t="shared" si="12"/>
        <v>81337.473827160487</v>
      </c>
      <c r="BF13" s="91">
        <f t="shared" si="12"/>
        <v>81337.503827160486</v>
      </c>
      <c r="BG13" s="91">
        <f t="shared" si="12"/>
        <v>81337.533827160485</v>
      </c>
      <c r="BH13" s="91">
        <f t="shared" si="12"/>
        <v>81337.563827160484</v>
      </c>
      <c r="BI13" s="91">
        <f t="shared" si="12"/>
        <v>81337.593827160483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19"/>
    </row>
    <row r="14" spans="1:92" x14ac:dyDescent="0.3"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</row>
    <row r="16" spans="1:92" x14ac:dyDescent="0.3">
      <c r="A16" s="80" t="s">
        <v>69</v>
      </c>
      <c r="B16" s="111" t="s">
        <v>96</v>
      </c>
      <c r="C16" s="111" t="s">
        <v>97</v>
      </c>
      <c r="D16" s="111" t="s">
        <v>98</v>
      </c>
      <c r="E16" s="111" t="s">
        <v>99</v>
      </c>
      <c r="F16" s="111" t="s">
        <v>100</v>
      </c>
    </row>
    <row r="17" spans="1:6" x14ac:dyDescent="0.3">
      <c r="A17" s="112" t="s">
        <v>176</v>
      </c>
      <c r="B17" s="20">
        <f t="shared" ref="B17:B24" si="13">SUM(B5:M5)</f>
        <v>34200</v>
      </c>
      <c r="C17" s="113">
        <f t="shared" ref="C17:C23" si="14">SUM(N5:Y5)</f>
        <v>45600</v>
      </c>
      <c r="D17" s="20">
        <f t="shared" ref="D17:D23" si="15">SUM(Z5:AK5)</f>
        <v>60799.999999999993</v>
      </c>
      <c r="E17" s="20">
        <f t="shared" ref="E17:E23" si="16">SUM(AL5:AW5)</f>
        <v>81066.666666666686</v>
      </c>
      <c r="F17" s="20">
        <f t="shared" ref="F17:F23" si="17">SUM(AX5:BI5)</f>
        <v>108088.88888888893</v>
      </c>
    </row>
    <row r="18" spans="1:6" x14ac:dyDescent="0.3">
      <c r="A18" s="112" t="s">
        <v>175</v>
      </c>
      <c r="B18" s="20">
        <f t="shared" si="13"/>
        <v>4200</v>
      </c>
      <c r="C18" s="113">
        <f t="shared" si="14"/>
        <v>4200</v>
      </c>
      <c r="D18" s="20">
        <f t="shared" si="15"/>
        <v>4200</v>
      </c>
      <c r="E18" s="20">
        <f t="shared" si="16"/>
        <v>4200</v>
      </c>
      <c r="F18" s="20">
        <f t="shared" si="17"/>
        <v>4200</v>
      </c>
    </row>
    <row r="19" spans="1:6" x14ac:dyDescent="0.3">
      <c r="A19" s="85" t="s">
        <v>121</v>
      </c>
      <c r="B19" s="20">
        <f t="shared" si="13"/>
        <v>8400</v>
      </c>
      <c r="C19" s="113">
        <f t="shared" si="14"/>
        <v>8400</v>
      </c>
      <c r="D19" s="20">
        <f t="shared" si="15"/>
        <v>8400</v>
      </c>
      <c r="E19" s="20">
        <f t="shared" si="16"/>
        <v>8400</v>
      </c>
      <c r="F19" s="20">
        <f t="shared" si="17"/>
        <v>8400</v>
      </c>
    </row>
    <row r="20" spans="1:6" x14ac:dyDescent="0.3">
      <c r="A20" s="112" t="s">
        <v>172</v>
      </c>
      <c r="B20" s="20">
        <f t="shared" si="13"/>
        <v>20692.5</v>
      </c>
      <c r="C20" s="113">
        <f t="shared" si="14"/>
        <v>39180</v>
      </c>
      <c r="D20" s="20">
        <f t="shared" si="15"/>
        <v>39180</v>
      </c>
      <c r="E20" s="20">
        <f t="shared" si="16"/>
        <v>52240.000000000022</v>
      </c>
      <c r="F20" s="20">
        <f t="shared" si="17"/>
        <v>69653.333333333343</v>
      </c>
    </row>
    <row r="21" spans="1:6" x14ac:dyDescent="0.3">
      <c r="A21" s="112" t="s">
        <v>174</v>
      </c>
      <c r="B21" s="20">
        <f t="shared" si="13"/>
        <v>83600</v>
      </c>
      <c r="C21" s="113">
        <f t="shared" si="14"/>
        <v>160000</v>
      </c>
      <c r="D21" s="20">
        <f t="shared" si="15"/>
        <v>213333.33333333334</v>
      </c>
      <c r="E21" s="20">
        <f t="shared" si="16"/>
        <v>284444.44444444444</v>
      </c>
      <c r="F21" s="20">
        <f t="shared" si="17"/>
        <v>379259.25925925927</v>
      </c>
    </row>
    <row r="22" spans="1:6" x14ac:dyDescent="0.3">
      <c r="A22" s="112" t="s">
        <v>23</v>
      </c>
      <c r="B22" s="20">
        <f t="shared" si="13"/>
        <v>18000</v>
      </c>
      <c r="C22" s="113">
        <f t="shared" si="14"/>
        <v>18000</v>
      </c>
      <c r="D22" s="20">
        <f t="shared" si="15"/>
        <v>18000</v>
      </c>
      <c r="E22" s="20">
        <f t="shared" si="16"/>
        <v>18000</v>
      </c>
      <c r="F22" s="20">
        <f t="shared" si="17"/>
        <v>18000</v>
      </c>
    </row>
    <row r="23" spans="1:6" x14ac:dyDescent="0.3">
      <c r="A23" s="112" t="s">
        <v>164</v>
      </c>
      <c r="B23" s="20">
        <f t="shared" si="13"/>
        <v>360000</v>
      </c>
      <c r="C23" s="113">
        <f t="shared" si="14"/>
        <v>360000</v>
      </c>
      <c r="D23" s="20">
        <f t="shared" si="15"/>
        <v>360000</v>
      </c>
      <c r="E23" s="20">
        <f t="shared" si="16"/>
        <v>360000</v>
      </c>
      <c r="F23" s="20">
        <f t="shared" si="17"/>
        <v>360000</v>
      </c>
    </row>
    <row r="24" spans="1:6" x14ac:dyDescent="0.3">
      <c r="A24" s="112" t="s">
        <v>178</v>
      </c>
      <c r="B24" s="20">
        <f t="shared" si="13"/>
        <v>15875.115</v>
      </c>
      <c r="C24" s="20">
        <f>SUM(C12:N12)</f>
        <v>16344.924999999999</v>
      </c>
      <c r="D24" s="20">
        <f>SUM(D12:O12)</f>
        <v>16814.735000000001</v>
      </c>
      <c r="E24" s="20">
        <f>SUM(E12:P12)</f>
        <v>17284.545000000002</v>
      </c>
      <c r="F24" s="20">
        <f>SUM(F12:Q12)</f>
        <v>17754.355</v>
      </c>
    </row>
    <row r="25" spans="1:6" x14ac:dyDescent="0.3">
      <c r="A25" s="82" t="s">
        <v>25</v>
      </c>
      <c r="B25" s="114">
        <f>SUM(B17:B24)</f>
        <v>544967.61499999999</v>
      </c>
      <c r="C25" s="114">
        <f>SUM(C17:C24)</f>
        <v>651724.92500000005</v>
      </c>
      <c r="D25" s="114">
        <f>SUM(D17:D24)</f>
        <v>720728.06833333336</v>
      </c>
      <c r="E25" s="114">
        <f>SUM(E17:E24)</f>
        <v>825635.65611111117</v>
      </c>
      <c r="F25" s="114">
        <f>SUM(F17:F24)</f>
        <v>965355.83648148156</v>
      </c>
    </row>
  </sheetData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CN18"/>
  <sheetViews>
    <sheetView showGridLines="0" workbookViewId="0">
      <selection activeCell="B1" sqref="B1"/>
    </sheetView>
  </sheetViews>
  <sheetFormatPr defaultColWidth="8.6640625" defaultRowHeight="14.4" x14ac:dyDescent="0.3"/>
  <cols>
    <col min="1" max="1" width="59.44140625" style="17" customWidth="1"/>
    <col min="2" max="4" width="16.6640625" style="17" customWidth="1"/>
    <col min="5" max="5" width="17.109375" style="17" customWidth="1"/>
    <col min="6" max="6" width="16.6640625" style="17" customWidth="1"/>
    <col min="7" max="7" width="11.6640625" style="17" bestFit="1" customWidth="1"/>
    <col min="8" max="8" width="12.6640625" style="17" bestFit="1" customWidth="1"/>
    <col min="9" max="13" width="11.6640625" style="17" bestFit="1" customWidth="1"/>
    <col min="14" max="14" width="12.6640625" style="17" bestFit="1" customWidth="1"/>
    <col min="15" max="16" width="11.6640625" style="17" bestFit="1" customWidth="1"/>
    <col min="17" max="17" width="12.6640625" style="17" bestFit="1" customWidth="1"/>
    <col min="18" max="19" width="11.6640625" style="17" bestFit="1" customWidth="1"/>
    <col min="20" max="24" width="13.44140625" style="17" bestFit="1" customWidth="1"/>
    <col min="25" max="48" width="13.33203125" style="17" bestFit="1" customWidth="1"/>
    <col min="49" max="49" width="16" style="17" customWidth="1"/>
    <col min="50" max="50" width="14.33203125" style="17" customWidth="1"/>
    <col min="51" max="61" width="13.33203125" style="17" bestFit="1" customWidth="1"/>
    <col min="62" max="62" width="12.6640625" style="17" bestFit="1" customWidth="1"/>
    <col min="63" max="67" width="8.6640625" style="17"/>
    <col min="68" max="68" width="12.6640625" style="17" bestFit="1" customWidth="1"/>
    <col min="69" max="73" width="8.6640625" style="17"/>
    <col min="74" max="74" width="12.6640625" style="17" bestFit="1" customWidth="1"/>
    <col min="75" max="83" width="8.6640625" style="17"/>
    <col min="84" max="84" width="12.6640625" style="17" bestFit="1" customWidth="1"/>
    <col min="85" max="85" width="12" style="17" customWidth="1"/>
    <col min="86" max="16384" width="8.6640625" style="17"/>
  </cols>
  <sheetData>
    <row r="1" spans="1:92" x14ac:dyDescent="0.3">
      <c r="A1" s="67" t="s">
        <v>26</v>
      </c>
    </row>
    <row r="2" spans="1:92" x14ac:dyDescent="0.3">
      <c r="A2" s="18" t="str">
        <f>CONCATENATE(Company, ": ",start, " -  ",end)</f>
        <v>Brazil Experience: Mês 1 -  Mês 60</v>
      </c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</row>
    <row r="3" spans="1:92" ht="15" thickBot="1" x14ac:dyDescent="0.35"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</row>
    <row r="4" spans="1:92" ht="15" thickTop="1" x14ac:dyDescent="0.3">
      <c r="A4" s="75" t="s">
        <v>179</v>
      </c>
      <c r="B4" s="76">
        <v>1</v>
      </c>
      <c r="C4" s="76">
        <v>2</v>
      </c>
      <c r="D4" s="76">
        <v>3</v>
      </c>
      <c r="E4" s="76">
        <v>4</v>
      </c>
      <c r="F4" s="76">
        <v>5</v>
      </c>
      <c r="G4" s="76">
        <v>6</v>
      </c>
      <c r="H4" s="76">
        <v>7</v>
      </c>
      <c r="I4" s="76">
        <v>8</v>
      </c>
      <c r="J4" s="76">
        <v>9</v>
      </c>
      <c r="K4" s="76">
        <v>10</v>
      </c>
      <c r="L4" s="76">
        <v>11</v>
      </c>
      <c r="M4" s="76">
        <v>12</v>
      </c>
      <c r="N4" s="76">
        <v>13</v>
      </c>
      <c r="O4" s="76">
        <v>14</v>
      </c>
      <c r="P4" s="76">
        <v>15</v>
      </c>
      <c r="Q4" s="76">
        <v>16</v>
      </c>
      <c r="R4" s="76">
        <v>17</v>
      </c>
      <c r="S4" s="76">
        <v>18</v>
      </c>
      <c r="T4" s="76">
        <v>19</v>
      </c>
      <c r="U4" s="76">
        <v>20</v>
      </c>
      <c r="V4" s="76">
        <v>21</v>
      </c>
      <c r="W4" s="76">
        <v>22</v>
      </c>
      <c r="X4" s="76">
        <v>23</v>
      </c>
      <c r="Y4" s="76">
        <v>24</v>
      </c>
      <c r="Z4" s="76">
        <v>25</v>
      </c>
      <c r="AA4" s="76">
        <v>26</v>
      </c>
      <c r="AB4" s="76">
        <v>27</v>
      </c>
      <c r="AC4" s="76">
        <v>28</v>
      </c>
      <c r="AD4" s="76">
        <v>29</v>
      </c>
      <c r="AE4" s="76">
        <v>30</v>
      </c>
      <c r="AF4" s="76">
        <v>31</v>
      </c>
      <c r="AG4" s="76">
        <v>32</v>
      </c>
      <c r="AH4" s="76">
        <v>33</v>
      </c>
      <c r="AI4" s="76">
        <v>34</v>
      </c>
      <c r="AJ4" s="76">
        <v>35</v>
      </c>
      <c r="AK4" s="76">
        <v>36</v>
      </c>
      <c r="AL4" s="76">
        <v>37</v>
      </c>
      <c r="AM4" s="76">
        <v>38</v>
      </c>
      <c r="AN4" s="76">
        <v>39</v>
      </c>
      <c r="AO4" s="76">
        <v>40</v>
      </c>
      <c r="AP4" s="76">
        <v>41</v>
      </c>
      <c r="AQ4" s="76">
        <v>42</v>
      </c>
      <c r="AR4" s="76">
        <v>43</v>
      </c>
      <c r="AS4" s="76">
        <v>44</v>
      </c>
      <c r="AT4" s="76">
        <v>45</v>
      </c>
      <c r="AU4" s="76">
        <v>46</v>
      </c>
      <c r="AV4" s="76">
        <v>47</v>
      </c>
      <c r="AW4" s="76">
        <v>48</v>
      </c>
      <c r="AX4" s="76">
        <v>49</v>
      </c>
      <c r="AY4" s="76">
        <v>50</v>
      </c>
      <c r="AZ4" s="76">
        <v>51</v>
      </c>
      <c r="BA4" s="76">
        <v>52</v>
      </c>
      <c r="BB4" s="76">
        <v>53</v>
      </c>
      <c r="BC4" s="76">
        <v>54</v>
      </c>
      <c r="BD4" s="76">
        <v>55</v>
      </c>
      <c r="BE4" s="76">
        <v>56</v>
      </c>
      <c r="BF4" s="76">
        <v>57</v>
      </c>
      <c r="BG4" s="76">
        <v>58</v>
      </c>
      <c r="BH4" s="76">
        <v>59</v>
      </c>
      <c r="BI4" s="77">
        <v>60</v>
      </c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19"/>
    </row>
    <row r="5" spans="1:92" x14ac:dyDescent="0.3">
      <c r="A5" s="90" t="s">
        <v>133</v>
      </c>
      <c r="B5" s="1"/>
      <c r="C5" s="1"/>
      <c r="D5" s="1"/>
      <c r="E5" s="1"/>
      <c r="F5" s="1"/>
      <c r="G5" s="1"/>
      <c r="H5" s="1">
        <f t="shared" ref="H5:M5" si="0">11000*30</f>
        <v>330000</v>
      </c>
      <c r="I5" s="1">
        <f t="shared" si="0"/>
        <v>330000</v>
      </c>
      <c r="J5" s="1">
        <f t="shared" si="0"/>
        <v>330000</v>
      </c>
      <c r="K5" s="1">
        <f t="shared" si="0"/>
        <v>330000</v>
      </c>
      <c r="L5" s="1">
        <f t="shared" si="0"/>
        <v>330000</v>
      </c>
      <c r="M5" s="1">
        <f t="shared" si="0"/>
        <v>330000</v>
      </c>
      <c r="N5" s="1">
        <f>$M$5*(Premissas!$C$32/Premissas!$B$32)</f>
        <v>440000</v>
      </c>
      <c r="O5" s="1">
        <f>$M$5*(Premissas!$C$32/Premissas!$B$32)</f>
        <v>440000</v>
      </c>
      <c r="P5" s="1">
        <f>$M$5*(Premissas!$C$32/Premissas!$B$32)</f>
        <v>440000</v>
      </c>
      <c r="Q5" s="1">
        <f>$M$5*(Premissas!$C$32/Premissas!$B$32)</f>
        <v>440000</v>
      </c>
      <c r="R5" s="1">
        <f>$M$5*(Premissas!$C$32/Premissas!$B$32)</f>
        <v>440000</v>
      </c>
      <c r="S5" s="1">
        <f>$M$5*(Premissas!$C$32/Premissas!$B$32)</f>
        <v>440000</v>
      </c>
      <c r="T5" s="1">
        <f>$M$5*(Premissas!$C$32/Premissas!$B$32)</f>
        <v>440000</v>
      </c>
      <c r="U5" s="1">
        <f>$M$5*(Premissas!$C$32/Premissas!$B$32)</f>
        <v>440000</v>
      </c>
      <c r="V5" s="1">
        <f>$M$5*(Premissas!$C$32/Premissas!$B$32)</f>
        <v>440000</v>
      </c>
      <c r="W5" s="1">
        <f>$M$5*(Premissas!$C$32/Premissas!$B$32)</f>
        <v>440000</v>
      </c>
      <c r="X5" s="1">
        <f>$M$5*(Premissas!$C$32/Premissas!$B$32)</f>
        <v>440000</v>
      </c>
      <c r="Y5" s="1">
        <f>$M$5*(Premissas!$C$32/Premissas!$B$32)</f>
        <v>440000</v>
      </c>
      <c r="Z5" s="1">
        <f>$Y$5*(Premissas!$D$32/Premissas!$C$32)</f>
        <v>586666.66666666674</v>
      </c>
      <c r="AA5" s="1">
        <f>$Y$5*(Premissas!$D$32/Premissas!$C$32)</f>
        <v>586666.66666666674</v>
      </c>
      <c r="AB5" s="1">
        <f>$Y$5*(Premissas!$D$32/Premissas!$C$32)</f>
        <v>586666.66666666674</v>
      </c>
      <c r="AC5" s="1">
        <f>$Y$5*(Premissas!$D$32/Premissas!$C$32)</f>
        <v>586666.66666666674</v>
      </c>
      <c r="AD5" s="1">
        <f>$Y$5*(Premissas!$D$32/Premissas!$C$32)</f>
        <v>586666.66666666674</v>
      </c>
      <c r="AE5" s="1">
        <f>$Y$5*(Premissas!$D$32/Premissas!$C$32)</f>
        <v>586666.66666666674</v>
      </c>
      <c r="AF5" s="1">
        <f>$Y$5*(Premissas!$D$32/Premissas!$C$32)</f>
        <v>586666.66666666674</v>
      </c>
      <c r="AG5" s="1">
        <f>$Y$5*(Premissas!$D$32/Premissas!$C$32)</f>
        <v>586666.66666666674</v>
      </c>
      <c r="AH5" s="1">
        <f>$Y$5*(Premissas!$D$32/Premissas!$C$32)</f>
        <v>586666.66666666674</v>
      </c>
      <c r="AI5" s="1">
        <f>$Y$5*(Premissas!$D$32/Premissas!$C$32)</f>
        <v>586666.66666666674</v>
      </c>
      <c r="AJ5" s="1">
        <f>$Y$5*(Premissas!$D$32/Premissas!$C$32)</f>
        <v>586666.66666666674</v>
      </c>
      <c r="AK5" s="1">
        <f>$Y$5*(Premissas!$D$32/Premissas!$C$32)</f>
        <v>586666.66666666674</v>
      </c>
      <c r="AL5" s="1">
        <f>$AK$5*(Premissas!$E$32/Premissas!$D$32)</f>
        <v>782222.22222222236</v>
      </c>
      <c r="AM5" s="1">
        <f>$AK$5*(Premissas!$E$32/Premissas!$D$32)</f>
        <v>782222.22222222236</v>
      </c>
      <c r="AN5" s="1">
        <f>$AK$5*(Premissas!$E$32/Premissas!$D$32)</f>
        <v>782222.22222222236</v>
      </c>
      <c r="AO5" s="1">
        <f>$AK$5*(Premissas!$E$32/Premissas!$D$32)</f>
        <v>782222.22222222236</v>
      </c>
      <c r="AP5" s="1">
        <f>$AK$5*(Premissas!$E$32/Premissas!$D$32)</f>
        <v>782222.22222222236</v>
      </c>
      <c r="AQ5" s="1">
        <f>$AK$5*(Premissas!$E$32/Premissas!$D$32)</f>
        <v>782222.22222222236</v>
      </c>
      <c r="AR5" s="1">
        <f>$AK$5*(Premissas!$E$32/Premissas!$D$32)</f>
        <v>782222.22222222236</v>
      </c>
      <c r="AS5" s="1">
        <f>$AK$5*(Premissas!$E$32/Premissas!$D$32)</f>
        <v>782222.22222222236</v>
      </c>
      <c r="AT5" s="1">
        <f>$AK$5*(Premissas!$E$32/Premissas!$D$32)</f>
        <v>782222.22222222236</v>
      </c>
      <c r="AU5" s="1">
        <f>$AK$5*(Premissas!$E$32/Premissas!$D$32)</f>
        <v>782222.22222222236</v>
      </c>
      <c r="AV5" s="1">
        <f>$AK$5*(Premissas!$E$32/Premissas!$D$32)</f>
        <v>782222.22222222236</v>
      </c>
      <c r="AW5" s="1">
        <f>$AK$5*(Premissas!$E$32/Premissas!$D$32)</f>
        <v>782222.22222222236</v>
      </c>
      <c r="AX5" s="1">
        <f>$AW$5*(Premissas!$F$32/Premissas!$E$32)</f>
        <v>1042962.9629629632</v>
      </c>
      <c r="AY5" s="1">
        <f>$AW$5*(Premissas!$F$32/Premissas!$E$32)</f>
        <v>1042962.9629629632</v>
      </c>
      <c r="AZ5" s="1">
        <f>$AW$5*(Premissas!$F$32/Premissas!$E$32)</f>
        <v>1042962.9629629632</v>
      </c>
      <c r="BA5" s="1">
        <f>$AW$5*(Premissas!$F$32/Premissas!$E$32)</f>
        <v>1042962.9629629632</v>
      </c>
      <c r="BB5" s="1">
        <f>$AW$5*(Premissas!$F$32/Premissas!$E$32)</f>
        <v>1042962.9629629632</v>
      </c>
      <c r="BC5" s="1">
        <f>$AW$5*(Premissas!$F$32/Premissas!$E$32)</f>
        <v>1042962.9629629632</v>
      </c>
      <c r="BD5" s="1">
        <f>$AW$5*(Premissas!$F$32/Premissas!$E$32)</f>
        <v>1042962.9629629632</v>
      </c>
      <c r="BE5" s="1">
        <f>$AW$5*(Premissas!$F$32/Premissas!$E$32)</f>
        <v>1042962.9629629632</v>
      </c>
      <c r="BF5" s="1">
        <f>$AW$5*(Premissas!$F$32/Premissas!$E$32)</f>
        <v>1042962.9629629632</v>
      </c>
      <c r="BG5" s="1">
        <f>$AW$5*(Premissas!$F$32/Premissas!$E$32)</f>
        <v>1042962.9629629632</v>
      </c>
      <c r="BH5" s="1">
        <f>$AW$5*(Premissas!$F$32/Premissas!$E$32)</f>
        <v>1042962.9629629632</v>
      </c>
      <c r="BI5" s="1">
        <f>$AW$5*(Premissas!$F$32/Premissas!$E$32)</f>
        <v>1042962.9629629632</v>
      </c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19"/>
      <c r="CJ5" s="19"/>
      <c r="CK5" s="19"/>
      <c r="CL5" s="19"/>
      <c r="CM5" s="19"/>
      <c r="CN5" s="19"/>
    </row>
    <row r="6" spans="1:92" x14ac:dyDescent="0.3">
      <c r="A6" s="89" t="s">
        <v>173</v>
      </c>
      <c r="B6" s="1">
        <f>3000 +120+967+2562+17800+65000+17800</f>
        <v>107249</v>
      </c>
      <c r="C6" s="1">
        <f>3000 +120+967+2562+17800+17800</f>
        <v>42249</v>
      </c>
      <c r="D6" s="1">
        <f>3000 +120+967+2562+17800+65000+17800</f>
        <v>107249</v>
      </c>
      <c r="E6" s="1">
        <f>3000 +120+967+2562+17800+17800</f>
        <v>42249</v>
      </c>
      <c r="F6" s="1">
        <f>3000 +120+967+2562+17800+65000+17800</f>
        <v>107249</v>
      </c>
      <c r="G6" s="1">
        <f>3000 +120+967+2562+17800+17800</f>
        <v>42249</v>
      </c>
      <c r="H6" s="1">
        <f>3000 +120+967+2562+17800+65000+17800</f>
        <v>107249</v>
      </c>
      <c r="I6" s="1">
        <f>3000 +120+967+2562+17800+17800</f>
        <v>42249</v>
      </c>
      <c r="J6" s="1">
        <f>3000 +120+967+2562+17800+65000+17800</f>
        <v>107249</v>
      </c>
      <c r="K6" s="1">
        <f>3000 +120+967+2562+17800+17800</f>
        <v>42249</v>
      </c>
      <c r="L6" s="1">
        <f>3000 +120+967+2562+17800+65000+17800</f>
        <v>107249</v>
      </c>
      <c r="M6" s="1">
        <f>3000 +120+967+2562+17800+17800</f>
        <v>42249</v>
      </c>
      <c r="N6" s="1">
        <f>3000 +120+967+2562+17800</f>
        <v>24449</v>
      </c>
      <c r="O6" s="1">
        <f>3000 +120+967+2562+17800</f>
        <v>24449</v>
      </c>
      <c r="P6" s="1">
        <f>3000 +120+967+2562+17800</f>
        <v>24449</v>
      </c>
      <c r="Q6" s="1">
        <f>3000 +120+967+2562+17800+65000</f>
        <v>89449</v>
      </c>
      <c r="R6" s="1">
        <f>3000 +120+967+2562+17800+17800</f>
        <v>42249</v>
      </c>
      <c r="S6" s="1">
        <f>3000 +120+967+2562+17800</f>
        <v>24449</v>
      </c>
      <c r="T6" s="1">
        <f>3000 +120+967+2562+17800</f>
        <v>24449</v>
      </c>
      <c r="U6" s="1">
        <f>3000 +120+967+2562+17800</f>
        <v>24449</v>
      </c>
      <c r="V6" s="1">
        <f>3000 +120+967+2562+17800+65000</f>
        <v>89449</v>
      </c>
      <c r="W6" s="1">
        <f>3000 +120+967+2562+17800+17800</f>
        <v>42249</v>
      </c>
      <c r="X6" s="1">
        <f>3000 +120+967+2562+17800</f>
        <v>24449</v>
      </c>
      <c r="Y6" s="1">
        <f>3000 +120+967+2562+17800</f>
        <v>24449</v>
      </c>
      <c r="Z6" s="1">
        <f>3000 +120+967+2562+17800+6960</f>
        <v>31409</v>
      </c>
      <c r="AA6" s="1">
        <f t="shared" ref="AA6:AK6" si="1">3000 +120+967+2562+17800+6960</f>
        <v>31409</v>
      </c>
      <c r="AB6" s="1">
        <f t="shared" si="1"/>
        <v>31409</v>
      </c>
      <c r="AC6" s="1">
        <f t="shared" si="1"/>
        <v>31409</v>
      </c>
      <c r="AD6" s="1">
        <f t="shared" si="1"/>
        <v>31409</v>
      </c>
      <c r="AE6" s="1">
        <f t="shared" si="1"/>
        <v>31409</v>
      </c>
      <c r="AF6" s="1">
        <f t="shared" si="1"/>
        <v>31409</v>
      </c>
      <c r="AG6" s="1">
        <f t="shared" si="1"/>
        <v>31409</v>
      </c>
      <c r="AH6" s="1">
        <f t="shared" si="1"/>
        <v>31409</v>
      </c>
      <c r="AI6" s="1">
        <f t="shared" si="1"/>
        <v>31409</v>
      </c>
      <c r="AJ6" s="1">
        <f t="shared" si="1"/>
        <v>31409</v>
      </c>
      <c r="AK6" s="1">
        <f t="shared" si="1"/>
        <v>31409</v>
      </c>
      <c r="AL6" s="1">
        <f>3000 +120+967+2562+17800+65000+17800</f>
        <v>107249</v>
      </c>
      <c r="AM6" s="1">
        <f>3000 +120+967+2562+17800+6960</f>
        <v>31409</v>
      </c>
      <c r="AN6" s="1">
        <f>3000 +120+967+2562+17800+6960</f>
        <v>31409</v>
      </c>
      <c r="AO6" s="1">
        <f>3000 +120+967+2562+17800+6960</f>
        <v>31409</v>
      </c>
      <c r="AP6" s="1">
        <f>3000 +120+967+2562+17800+6960</f>
        <v>31409</v>
      </c>
      <c r="AQ6" s="1">
        <f>3000 +120+967+2562+17800+65000+17800</f>
        <v>107249</v>
      </c>
      <c r="AR6" s="1">
        <f>3000 +120+967+2562+17800+6960</f>
        <v>31409</v>
      </c>
      <c r="AS6" s="1">
        <f>3000 +120+967+2562+17800+6960</f>
        <v>31409</v>
      </c>
      <c r="AT6" s="1">
        <f>3000 +120+967+2562+17800+6960</f>
        <v>31409</v>
      </c>
      <c r="AU6" s="1">
        <f>3000 +120+967+2562+17800+6960</f>
        <v>31409</v>
      </c>
      <c r="AV6" s="1">
        <f>3000 +120+967+2562+17800+(2200*14)</f>
        <v>55249</v>
      </c>
      <c r="AW6" s="1">
        <f t="shared" ref="AW6:BI6" si="2">3000 +120+967+2562+17800+(2200*14)</f>
        <v>55249</v>
      </c>
      <c r="AX6" s="1">
        <f t="shared" si="2"/>
        <v>55249</v>
      </c>
      <c r="AY6" s="1">
        <f t="shared" si="2"/>
        <v>55249</v>
      </c>
      <c r="AZ6" s="1">
        <f t="shared" si="2"/>
        <v>55249</v>
      </c>
      <c r="BA6" s="1">
        <f t="shared" si="2"/>
        <v>55249</v>
      </c>
      <c r="BB6" s="1">
        <f t="shared" si="2"/>
        <v>55249</v>
      </c>
      <c r="BC6" s="1">
        <f t="shared" si="2"/>
        <v>55249</v>
      </c>
      <c r="BD6" s="1">
        <f t="shared" si="2"/>
        <v>55249</v>
      </c>
      <c r="BE6" s="1">
        <f t="shared" si="2"/>
        <v>55249</v>
      </c>
      <c r="BF6" s="1">
        <f t="shared" si="2"/>
        <v>55249</v>
      </c>
      <c r="BG6" s="1">
        <f t="shared" si="2"/>
        <v>55249</v>
      </c>
      <c r="BH6" s="1">
        <f t="shared" si="2"/>
        <v>55249</v>
      </c>
      <c r="BI6" s="1">
        <f t="shared" si="2"/>
        <v>55249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19"/>
    </row>
    <row r="7" spans="1:92" x14ac:dyDescent="0.3">
      <c r="A7" s="90" t="s">
        <v>132</v>
      </c>
      <c r="B7" s="1"/>
      <c r="C7" s="1"/>
      <c r="D7" s="1"/>
      <c r="E7" s="1"/>
      <c r="F7" s="1"/>
      <c r="G7" s="1"/>
      <c r="H7" s="1">
        <f>Premissas!$B$29*30*Premissas!$B$32*0.5*0.42*1.5</f>
        <v>42525</v>
      </c>
      <c r="I7" s="1">
        <f>Premissas!$B$29*30*Premissas!$B$32*0.5*0.42*1.5</f>
        <v>42525</v>
      </c>
      <c r="J7" s="1">
        <f>Premissas!$B$29*30*Premissas!$B$32*0.5*0.42*1.5</f>
        <v>42525</v>
      </c>
      <c r="K7" s="1">
        <f>Premissas!$B$29*30*Premissas!$B$32*0.5*0.42*1.5</f>
        <v>42525</v>
      </c>
      <c r="L7" s="1">
        <f>Premissas!$B$29*30*Premissas!$B$32*0.5*0.42*1.5</f>
        <v>42525</v>
      </c>
      <c r="M7" s="1">
        <f>Premissas!$B$29*30*Premissas!$B$32*0.5*0.42*1.5</f>
        <v>42525</v>
      </c>
      <c r="N7" s="1">
        <f>Premissas!$C$29*Premissas!$C$32*0.5*0.42*1.5*30</f>
        <v>75600</v>
      </c>
      <c r="O7" s="1">
        <f>Premissas!$C$29*Premissas!$C$32*0.5*0.42*1.5*30</f>
        <v>75600</v>
      </c>
      <c r="P7" s="1">
        <f>Premissas!$C$29*Premissas!$C$32*0.5*0.42*1.5*30</f>
        <v>75600</v>
      </c>
      <c r="Q7" s="1">
        <f>Premissas!$C$29*Premissas!$C$32*0.5*0.42*1.5*30</f>
        <v>75600</v>
      </c>
      <c r="R7" s="1">
        <f>Premissas!$C$29*Premissas!$C$32*0.5*0.42*1.5*30</f>
        <v>75600</v>
      </c>
      <c r="S7" s="1">
        <f>Premissas!$C$29*Premissas!$C$32*0.5*0.42*1.5*30</f>
        <v>75600</v>
      </c>
      <c r="T7" s="1">
        <f>Premissas!$C$29*Premissas!$C$32*0.5*0.42*1.5*30</f>
        <v>75600</v>
      </c>
      <c r="U7" s="1">
        <f>Premissas!$C$29*Premissas!$C$32*0.5*0.42*1.5*30</f>
        <v>75600</v>
      </c>
      <c r="V7" s="1">
        <f>Premissas!$C$29*Premissas!$C$32*0.5*0.42*1.5*30</f>
        <v>75600</v>
      </c>
      <c r="W7" s="1">
        <f>Premissas!$C$29*Premissas!$C$32*0.5*0.42*1.5*30</f>
        <v>75600</v>
      </c>
      <c r="X7" s="1">
        <f>Premissas!$C$29*Premissas!$C$32*0.5*0.42*1.5*30</f>
        <v>75600</v>
      </c>
      <c r="Y7" s="1">
        <f>Premissas!$C$29*Premissas!$C$32*0.5*0.42*1.5*30</f>
        <v>75600</v>
      </c>
      <c r="Z7" s="1">
        <f>Premissas!$D$29*Premissas!$D$32*0.5*0.42*1.5*30</f>
        <v>126000</v>
      </c>
      <c r="AA7" s="1">
        <f>Premissas!$D$29*Premissas!$D$32*0.5*0.42*1.5*30</f>
        <v>126000</v>
      </c>
      <c r="AB7" s="1">
        <f>Premissas!$D$29*Premissas!$D$32*0.5*0.42*1.5*30</f>
        <v>126000</v>
      </c>
      <c r="AC7" s="1">
        <f>Premissas!$D$29*Premissas!$D$32*0.5*0.42*1.5*30</f>
        <v>126000</v>
      </c>
      <c r="AD7" s="1">
        <f>Premissas!$D$29*Premissas!$D$32*0.5*0.42*1.5*30</f>
        <v>126000</v>
      </c>
      <c r="AE7" s="1">
        <f>Premissas!$D$29*Premissas!$D$32*0.5*0.42*1.5*30</f>
        <v>126000</v>
      </c>
      <c r="AF7" s="1">
        <f>Premissas!$D$29*Premissas!$D$32*0.5*0.42*1.5*30</f>
        <v>126000</v>
      </c>
      <c r="AG7" s="1">
        <f>Premissas!$D$29*Premissas!$D$32*0.5*0.42*1.5*30</f>
        <v>126000</v>
      </c>
      <c r="AH7" s="1">
        <f>Premissas!$D$29*Premissas!$D$32*0.5*0.42*1.5*30</f>
        <v>126000</v>
      </c>
      <c r="AI7" s="1">
        <f>Premissas!$D$29*Premissas!$D$32*0.5*0.42*1.5*30</f>
        <v>126000</v>
      </c>
      <c r="AJ7" s="1">
        <f>Premissas!$D$29*Premissas!$D$32*0.5*0.42*1.5*30</f>
        <v>126000</v>
      </c>
      <c r="AK7" s="1">
        <f>Premissas!$D$29*Premissas!$D$32*0.5*0.42*1.5*30</f>
        <v>126000</v>
      </c>
      <c r="AL7" s="1">
        <f>Premissas!$E$29*30*Premissas!$E$32*0.5*0.42*1.5</f>
        <v>201600.00000000006</v>
      </c>
      <c r="AM7" s="1">
        <f>Premissas!$E$29*30*Premissas!$E$32*0.5*0.42*1.5</f>
        <v>201600.00000000006</v>
      </c>
      <c r="AN7" s="1">
        <f>Premissas!$E$29*30*Premissas!$E$32*0.5*0.42*1.5</f>
        <v>201600.00000000006</v>
      </c>
      <c r="AO7" s="1">
        <f>Premissas!$E$29*30*Premissas!$E$32*0.5*0.42*1.5</f>
        <v>201600.00000000006</v>
      </c>
      <c r="AP7" s="1">
        <f>Premissas!$E$29*30*Premissas!$E$32*0.5*0.42*1.5</f>
        <v>201600.00000000006</v>
      </c>
      <c r="AQ7" s="1">
        <f>Premissas!$E$29*30*Premissas!$E$32*0.5*0.42*1.5</f>
        <v>201600.00000000006</v>
      </c>
      <c r="AR7" s="1">
        <f>Premissas!$E$29*30*Premissas!$E$32*0.5*0.42*1.5</f>
        <v>201600.00000000006</v>
      </c>
      <c r="AS7" s="1">
        <f>Premissas!$E$29*30*Premissas!$E$32*0.5*0.42*1.5</f>
        <v>201600.00000000006</v>
      </c>
      <c r="AT7" s="1">
        <f>Premissas!$E$29*30*Premissas!$E$32*0.5*0.42*1.5</f>
        <v>201600.00000000006</v>
      </c>
      <c r="AU7" s="1">
        <f>Premissas!$E$29*30*Premissas!$E$32*0.5*0.42*1.5</f>
        <v>201600.00000000006</v>
      </c>
      <c r="AV7" s="1">
        <f>Premissas!$E$29*30*Premissas!$E$32*0.5*0.42*1.5</f>
        <v>201600.00000000006</v>
      </c>
      <c r="AW7" s="1">
        <f>Premissas!$E$29*30*Premissas!$E$32*0.5*0.42*1.5</f>
        <v>201600.00000000006</v>
      </c>
      <c r="AX7" s="1">
        <f>Premissas!$F$29*30*Premissas!$F$32*0.5*0.42*1.5</f>
        <v>313600</v>
      </c>
      <c r="AY7" s="1">
        <f>Premissas!$F$29*30*Premissas!$F$32*0.5*0.42*1.5</f>
        <v>313600</v>
      </c>
      <c r="AZ7" s="1">
        <f>Premissas!$F$29*30*Premissas!$F$32*0.5*0.42*1.5</f>
        <v>313600</v>
      </c>
      <c r="BA7" s="1">
        <f>Premissas!$F$29*30*Premissas!$F$32*0.5*0.42*1.5</f>
        <v>313600</v>
      </c>
      <c r="BB7" s="1">
        <f>Premissas!$F$29*30*Premissas!$F$32*0.5*0.42*1.5</f>
        <v>313600</v>
      </c>
      <c r="BC7" s="1">
        <f>Premissas!$F$29*30*Premissas!$F$32*0.5*0.42*1.5</f>
        <v>313600</v>
      </c>
      <c r="BD7" s="1">
        <f>Premissas!$F$29*30*Premissas!$F$32*0.5*0.42*1.5</f>
        <v>313600</v>
      </c>
      <c r="BE7" s="1">
        <f>Premissas!$F$29*30*Premissas!$F$32*0.5*0.42*1.5</f>
        <v>313600</v>
      </c>
      <c r="BF7" s="1">
        <f>Premissas!$F$29*30*Premissas!$F$32*0.5*0.42*1.5</f>
        <v>313600</v>
      </c>
      <c r="BG7" s="1">
        <f>Premissas!$F$29*30*Premissas!$F$32*0.5*0.42*1.5</f>
        <v>313600</v>
      </c>
      <c r="BH7" s="1">
        <f>Premissas!$F$29*30*Premissas!$F$32*0.5*0.42*1.5</f>
        <v>313600</v>
      </c>
      <c r="BI7" s="1">
        <f>Premissas!$F$29*30*Premissas!$F$32*0.5*0.42*1.5</f>
        <v>313600</v>
      </c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19"/>
      <c r="CJ7" s="19"/>
      <c r="CK7" s="19"/>
      <c r="CL7" s="19"/>
      <c r="CM7" s="19"/>
      <c r="CN7" s="19"/>
    </row>
    <row r="8" spans="1:92" x14ac:dyDescent="0.3">
      <c r="A8" s="90" t="s">
        <v>167</v>
      </c>
      <c r="B8" s="1"/>
      <c r="C8" s="1"/>
      <c r="D8" s="1"/>
      <c r="E8" s="1"/>
      <c r="F8" s="1"/>
      <c r="G8" s="1"/>
      <c r="H8" s="1">
        <f t="shared" ref="H8:AH8" si="3">350+(12*100)</f>
        <v>1550</v>
      </c>
      <c r="I8" s="1">
        <f t="shared" si="3"/>
        <v>1550</v>
      </c>
      <c r="J8" s="1">
        <f t="shared" si="3"/>
        <v>1550</v>
      </c>
      <c r="K8" s="1">
        <f t="shared" si="3"/>
        <v>1550</v>
      </c>
      <c r="L8" s="1">
        <f t="shared" si="3"/>
        <v>1550</v>
      </c>
      <c r="M8" s="1">
        <f t="shared" si="3"/>
        <v>1550</v>
      </c>
      <c r="N8" s="1">
        <f t="shared" si="3"/>
        <v>1550</v>
      </c>
      <c r="O8" s="1">
        <f t="shared" si="3"/>
        <v>1550</v>
      </c>
      <c r="P8" s="1">
        <f t="shared" si="3"/>
        <v>1550</v>
      </c>
      <c r="Q8" s="1">
        <f t="shared" si="3"/>
        <v>1550</v>
      </c>
      <c r="R8" s="1">
        <f t="shared" si="3"/>
        <v>1550</v>
      </c>
      <c r="S8" s="1">
        <f t="shared" si="3"/>
        <v>1550</v>
      </c>
      <c r="T8" s="1">
        <f t="shared" si="3"/>
        <v>1550</v>
      </c>
      <c r="U8" s="1">
        <f t="shared" si="3"/>
        <v>1550</v>
      </c>
      <c r="V8" s="1">
        <f t="shared" si="3"/>
        <v>1550</v>
      </c>
      <c r="W8" s="1">
        <f t="shared" si="3"/>
        <v>1550</v>
      </c>
      <c r="X8" s="1">
        <f t="shared" si="3"/>
        <v>1550</v>
      </c>
      <c r="Y8" s="1">
        <f t="shared" si="3"/>
        <v>1550</v>
      </c>
      <c r="Z8" s="1">
        <f t="shared" si="3"/>
        <v>1550</v>
      </c>
      <c r="AA8" s="1">
        <f t="shared" si="3"/>
        <v>1550</v>
      </c>
      <c r="AB8" s="1">
        <f t="shared" si="3"/>
        <v>1550</v>
      </c>
      <c r="AC8" s="1">
        <f t="shared" si="3"/>
        <v>1550</v>
      </c>
      <c r="AD8" s="1">
        <f t="shared" si="3"/>
        <v>1550</v>
      </c>
      <c r="AE8" s="1">
        <f t="shared" si="3"/>
        <v>1550</v>
      </c>
      <c r="AF8" s="1">
        <f t="shared" si="3"/>
        <v>1550</v>
      </c>
      <c r="AG8" s="1">
        <f t="shared" si="3"/>
        <v>1550</v>
      </c>
      <c r="AH8" s="1">
        <f t="shared" si="3"/>
        <v>1550</v>
      </c>
      <c r="AI8" s="1">
        <f t="shared" ref="AI8:BI8" si="4">350+(12*100)</f>
        <v>1550</v>
      </c>
      <c r="AJ8" s="1">
        <f t="shared" si="4"/>
        <v>1550</v>
      </c>
      <c r="AK8" s="1">
        <f t="shared" si="4"/>
        <v>1550</v>
      </c>
      <c r="AL8" s="1">
        <f t="shared" si="4"/>
        <v>1550</v>
      </c>
      <c r="AM8" s="1">
        <f t="shared" si="4"/>
        <v>1550</v>
      </c>
      <c r="AN8" s="1">
        <f t="shared" si="4"/>
        <v>1550</v>
      </c>
      <c r="AO8" s="1">
        <f t="shared" si="4"/>
        <v>1550</v>
      </c>
      <c r="AP8" s="1">
        <f t="shared" si="4"/>
        <v>1550</v>
      </c>
      <c r="AQ8" s="1">
        <f t="shared" si="4"/>
        <v>1550</v>
      </c>
      <c r="AR8" s="1">
        <f t="shared" si="4"/>
        <v>1550</v>
      </c>
      <c r="AS8" s="1">
        <f t="shared" si="4"/>
        <v>1550</v>
      </c>
      <c r="AT8" s="1">
        <f t="shared" si="4"/>
        <v>1550</v>
      </c>
      <c r="AU8" s="1">
        <f t="shared" si="4"/>
        <v>1550</v>
      </c>
      <c r="AV8" s="1">
        <f t="shared" si="4"/>
        <v>1550</v>
      </c>
      <c r="AW8" s="1">
        <f t="shared" si="4"/>
        <v>1550</v>
      </c>
      <c r="AX8" s="1">
        <f t="shared" si="4"/>
        <v>1550</v>
      </c>
      <c r="AY8" s="1">
        <f t="shared" si="4"/>
        <v>1550</v>
      </c>
      <c r="AZ8" s="1">
        <f t="shared" si="4"/>
        <v>1550</v>
      </c>
      <c r="BA8" s="1">
        <f t="shared" si="4"/>
        <v>1550</v>
      </c>
      <c r="BB8" s="1">
        <f t="shared" si="4"/>
        <v>1550</v>
      </c>
      <c r="BC8" s="1">
        <f t="shared" si="4"/>
        <v>1550</v>
      </c>
      <c r="BD8" s="1">
        <f t="shared" si="4"/>
        <v>1550</v>
      </c>
      <c r="BE8" s="1">
        <f t="shared" si="4"/>
        <v>1550</v>
      </c>
      <c r="BF8" s="1">
        <f t="shared" si="4"/>
        <v>1550</v>
      </c>
      <c r="BG8" s="1">
        <f t="shared" si="4"/>
        <v>1550</v>
      </c>
      <c r="BH8" s="1">
        <f t="shared" si="4"/>
        <v>1550</v>
      </c>
      <c r="BI8" s="1">
        <f t="shared" si="4"/>
        <v>1550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19"/>
      <c r="CJ8" s="19"/>
      <c r="CK8" s="19"/>
      <c r="CL8" s="19"/>
      <c r="CM8" s="19"/>
      <c r="CN8" s="19"/>
    </row>
    <row r="9" spans="1:92" ht="15" thickBot="1" x14ac:dyDescent="0.35">
      <c r="A9" s="87" t="s">
        <v>25</v>
      </c>
      <c r="B9" s="88">
        <f>SUM(B5:B8)</f>
        <v>107249</v>
      </c>
      <c r="C9" s="88">
        <f t="shared" ref="C9:BI9" si="5">SUM(C5:C8)</f>
        <v>42249</v>
      </c>
      <c r="D9" s="88">
        <f t="shared" si="5"/>
        <v>107249</v>
      </c>
      <c r="E9" s="88">
        <f t="shared" si="5"/>
        <v>42249</v>
      </c>
      <c r="F9" s="88">
        <f t="shared" si="5"/>
        <v>107249</v>
      </c>
      <c r="G9" s="88">
        <f t="shared" si="5"/>
        <v>42249</v>
      </c>
      <c r="H9" s="88">
        <f t="shared" si="5"/>
        <v>481324</v>
      </c>
      <c r="I9" s="88">
        <f t="shared" si="5"/>
        <v>416324</v>
      </c>
      <c r="J9" s="88">
        <f t="shared" si="5"/>
        <v>481324</v>
      </c>
      <c r="K9" s="88">
        <f t="shared" si="5"/>
        <v>416324</v>
      </c>
      <c r="L9" s="88">
        <f t="shared" si="5"/>
        <v>481324</v>
      </c>
      <c r="M9" s="88">
        <f t="shared" si="5"/>
        <v>416324</v>
      </c>
      <c r="N9" s="88">
        <f t="shared" si="5"/>
        <v>541599</v>
      </c>
      <c r="O9" s="88">
        <f t="shared" si="5"/>
        <v>541599</v>
      </c>
      <c r="P9" s="88">
        <f t="shared" si="5"/>
        <v>541599</v>
      </c>
      <c r="Q9" s="88">
        <f t="shared" si="5"/>
        <v>606599</v>
      </c>
      <c r="R9" s="88">
        <f t="shared" si="5"/>
        <v>559399</v>
      </c>
      <c r="S9" s="88">
        <f t="shared" si="5"/>
        <v>541599</v>
      </c>
      <c r="T9" s="88">
        <f t="shared" si="5"/>
        <v>541599</v>
      </c>
      <c r="U9" s="88">
        <f t="shared" si="5"/>
        <v>541599</v>
      </c>
      <c r="V9" s="88">
        <f t="shared" si="5"/>
        <v>606599</v>
      </c>
      <c r="W9" s="88">
        <f t="shared" si="5"/>
        <v>559399</v>
      </c>
      <c r="X9" s="88">
        <f t="shared" si="5"/>
        <v>541599</v>
      </c>
      <c r="Y9" s="88">
        <f t="shared" si="5"/>
        <v>541599</v>
      </c>
      <c r="Z9" s="88">
        <f t="shared" si="5"/>
        <v>745625.66666666674</v>
      </c>
      <c r="AA9" s="88">
        <f t="shared" si="5"/>
        <v>745625.66666666674</v>
      </c>
      <c r="AB9" s="88">
        <f t="shared" si="5"/>
        <v>745625.66666666674</v>
      </c>
      <c r="AC9" s="88">
        <f t="shared" si="5"/>
        <v>745625.66666666674</v>
      </c>
      <c r="AD9" s="88">
        <f t="shared" si="5"/>
        <v>745625.66666666674</v>
      </c>
      <c r="AE9" s="88">
        <f t="shared" si="5"/>
        <v>745625.66666666674</v>
      </c>
      <c r="AF9" s="88">
        <f t="shared" si="5"/>
        <v>745625.66666666674</v>
      </c>
      <c r="AG9" s="88">
        <f t="shared" si="5"/>
        <v>745625.66666666674</v>
      </c>
      <c r="AH9" s="88">
        <f t="shared" si="5"/>
        <v>745625.66666666674</v>
      </c>
      <c r="AI9" s="88">
        <f t="shared" si="5"/>
        <v>745625.66666666674</v>
      </c>
      <c r="AJ9" s="88">
        <f t="shared" si="5"/>
        <v>745625.66666666674</v>
      </c>
      <c r="AK9" s="88">
        <f t="shared" si="5"/>
        <v>745625.66666666674</v>
      </c>
      <c r="AL9" s="88">
        <f t="shared" si="5"/>
        <v>1092621.2222222225</v>
      </c>
      <c r="AM9" s="88">
        <f t="shared" si="5"/>
        <v>1016781.2222222225</v>
      </c>
      <c r="AN9" s="88">
        <f t="shared" si="5"/>
        <v>1016781.2222222225</v>
      </c>
      <c r="AO9" s="88">
        <f t="shared" si="5"/>
        <v>1016781.2222222225</v>
      </c>
      <c r="AP9" s="88">
        <f t="shared" si="5"/>
        <v>1016781.2222222225</v>
      </c>
      <c r="AQ9" s="88">
        <f t="shared" si="5"/>
        <v>1092621.2222222225</v>
      </c>
      <c r="AR9" s="88">
        <f t="shared" si="5"/>
        <v>1016781.2222222225</v>
      </c>
      <c r="AS9" s="88">
        <f t="shared" si="5"/>
        <v>1016781.2222222225</v>
      </c>
      <c r="AT9" s="88">
        <f t="shared" si="5"/>
        <v>1016781.2222222225</v>
      </c>
      <c r="AU9" s="88">
        <f t="shared" si="5"/>
        <v>1016781.2222222225</v>
      </c>
      <c r="AV9" s="88">
        <f t="shared" si="5"/>
        <v>1040621.2222222225</v>
      </c>
      <c r="AW9" s="88">
        <f t="shared" si="5"/>
        <v>1040621.2222222225</v>
      </c>
      <c r="AX9" s="88">
        <f t="shared" si="5"/>
        <v>1413361.9629629632</v>
      </c>
      <c r="AY9" s="88">
        <f t="shared" si="5"/>
        <v>1413361.9629629632</v>
      </c>
      <c r="AZ9" s="88">
        <f t="shared" si="5"/>
        <v>1413361.9629629632</v>
      </c>
      <c r="BA9" s="88">
        <f t="shared" si="5"/>
        <v>1413361.9629629632</v>
      </c>
      <c r="BB9" s="88">
        <f t="shared" si="5"/>
        <v>1413361.9629629632</v>
      </c>
      <c r="BC9" s="88">
        <f t="shared" si="5"/>
        <v>1413361.9629629632</v>
      </c>
      <c r="BD9" s="88">
        <f t="shared" si="5"/>
        <v>1413361.9629629632</v>
      </c>
      <c r="BE9" s="88">
        <f t="shared" si="5"/>
        <v>1413361.9629629632</v>
      </c>
      <c r="BF9" s="88">
        <f t="shared" si="5"/>
        <v>1413361.9629629632</v>
      </c>
      <c r="BG9" s="88">
        <f t="shared" si="5"/>
        <v>1413361.9629629632</v>
      </c>
      <c r="BH9" s="88">
        <f t="shared" si="5"/>
        <v>1413361.9629629632</v>
      </c>
      <c r="BI9" s="88">
        <f t="shared" si="5"/>
        <v>1413361.9629629632</v>
      </c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19"/>
    </row>
    <row r="10" spans="1:92" ht="15" thickTop="1" x14ac:dyDescent="0.3"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</row>
    <row r="11" spans="1:92" x14ac:dyDescent="0.3"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</row>
    <row r="12" spans="1:92" x14ac:dyDescent="0.3">
      <c r="A12" s="80" t="s">
        <v>179</v>
      </c>
      <c r="B12" s="111" t="s">
        <v>96</v>
      </c>
      <c r="C12" s="111" t="s">
        <v>97</v>
      </c>
      <c r="D12" s="111" t="s">
        <v>98</v>
      </c>
      <c r="E12" s="111" t="s">
        <v>99</v>
      </c>
      <c r="F12" s="111" t="s">
        <v>100</v>
      </c>
    </row>
    <row r="13" spans="1:92" x14ac:dyDescent="0.3">
      <c r="A13" s="90" t="s">
        <v>133</v>
      </c>
      <c r="B13" s="1">
        <f>SUM(B5:M5)</f>
        <v>1980000</v>
      </c>
      <c r="C13" s="1">
        <f>SUM(N5:Y5)</f>
        <v>5280000</v>
      </c>
      <c r="D13" s="1">
        <f>SUM(Z5:AK5)</f>
        <v>7040000.0000000028</v>
      </c>
      <c r="E13" s="1">
        <f>SUM(AL5:AW5)</f>
        <v>9386666.666666666</v>
      </c>
      <c r="F13" s="1">
        <f>SUM(AX5:BI5)</f>
        <v>12515555.555555554</v>
      </c>
    </row>
    <row r="14" spans="1:92" x14ac:dyDescent="0.3">
      <c r="A14" s="90" t="s">
        <v>173</v>
      </c>
      <c r="B14" s="1">
        <f>SUM(B6:M6)</f>
        <v>896988</v>
      </c>
      <c r="C14" s="1">
        <f>SUM(N6:Y6)</f>
        <v>458988</v>
      </c>
      <c r="D14" s="1">
        <f>SUM(Z6:AK6)</f>
        <v>376908</v>
      </c>
      <c r="E14" s="1">
        <f>SUM(AK6:AW6)</f>
        <v>607677</v>
      </c>
      <c r="F14" s="1">
        <f>SUM(AX6:BI6)</f>
        <v>662988</v>
      </c>
    </row>
    <row r="15" spans="1:92" x14ac:dyDescent="0.3">
      <c r="A15" s="90" t="s">
        <v>132</v>
      </c>
      <c r="B15" s="1">
        <f>SUM(B7:M7)</f>
        <v>255150</v>
      </c>
      <c r="C15" s="1">
        <f>SUM(N7:Y7)</f>
        <v>907200</v>
      </c>
      <c r="D15" s="1">
        <f>SUM(Z7:AK7)</f>
        <v>1512000</v>
      </c>
      <c r="E15" s="1">
        <f>SUM(AK7:AW7)</f>
        <v>2545200.0000000005</v>
      </c>
      <c r="F15" s="1">
        <f>SUM(AX7:BI7)</f>
        <v>3763200</v>
      </c>
    </row>
    <row r="16" spans="1:92" x14ac:dyDescent="0.3">
      <c r="A16" s="90" t="s">
        <v>167</v>
      </c>
      <c r="B16" s="1">
        <f>SUM(B8:M8)</f>
        <v>9300</v>
      </c>
      <c r="C16" s="1">
        <f>SUM(N8:Y8)</f>
        <v>18600</v>
      </c>
      <c r="D16" s="1">
        <f>SUM(Z8:AK8)</f>
        <v>18600</v>
      </c>
      <c r="E16" s="1">
        <f>SUM(AK8:AW8)</f>
        <v>20150</v>
      </c>
      <c r="F16" s="1">
        <f>SUM(AX8:BI8)</f>
        <v>18600</v>
      </c>
    </row>
    <row r="17" spans="1:6" x14ac:dyDescent="0.3">
      <c r="A17" s="116" t="s">
        <v>25</v>
      </c>
      <c r="B17" s="91">
        <f>SUM(B13:B16)</f>
        <v>3141438</v>
      </c>
      <c r="C17" s="91">
        <f>SUM(C13:C16)</f>
        <v>6664788</v>
      </c>
      <c r="D17" s="91">
        <f>SUM(D13:D16)</f>
        <v>8947508.0000000037</v>
      </c>
      <c r="E17" s="91">
        <f>SUM(E13:E16)</f>
        <v>12559693.666666666</v>
      </c>
      <c r="F17" s="91">
        <f>SUM(F13:F16)</f>
        <v>16960343.555555552</v>
      </c>
    </row>
    <row r="18" spans="1:6" x14ac:dyDescent="0.3">
      <c r="A18" s="22"/>
      <c r="B18" s="22"/>
      <c r="C18" s="22"/>
      <c r="D18" s="22"/>
      <c r="E18" s="22"/>
      <c r="F18" s="22"/>
    </row>
  </sheetData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CX109"/>
  <sheetViews>
    <sheetView showGridLines="0" zoomScaleNormal="100" workbookViewId="0">
      <pane xSplit="1" topLeftCell="B1" activePane="topRight" state="frozen"/>
      <selection sqref="A1:XFD1048576"/>
      <selection pane="topRight" activeCell="B1" sqref="B1"/>
    </sheetView>
  </sheetViews>
  <sheetFormatPr defaultColWidth="8.6640625" defaultRowHeight="14.4" x14ac:dyDescent="0.3"/>
  <cols>
    <col min="1" max="1" width="42.109375" style="33" customWidth="1"/>
    <col min="2" max="2" width="13.44140625" style="33" bestFit="1" customWidth="1"/>
    <col min="3" max="3" width="13.6640625" style="33" customWidth="1"/>
    <col min="4" max="6" width="13.6640625" style="33" bestFit="1" customWidth="1"/>
    <col min="7" max="37" width="12" style="33" bestFit="1" customWidth="1"/>
    <col min="38" max="49" width="12" style="34" bestFit="1" customWidth="1"/>
    <col min="50" max="61" width="12" style="35" bestFit="1" customWidth="1"/>
    <col min="62" max="62" width="14" style="35" customWidth="1"/>
    <col min="63" max="63" width="11" style="35" bestFit="1" customWidth="1"/>
    <col min="64" max="72" width="8.6640625" style="35"/>
    <col min="73" max="73" width="12.109375" style="35" customWidth="1"/>
    <col min="74" max="75" width="11" style="35" bestFit="1" customWidth="1"/>
    <col min="76" max="84" width="8.6640625" style="35"/>
    <col min="85" max="85" width="13.6640625" style="35" customWidth="1"/>
    <col min="86" max="16384" width="8.6640625" style="35"/>
  </cols>
  <sheetData>
    <row r="1" spans="1:85" s="32" customFormat="1" x14ac:dyDescent="0.3">
      <c r="A1" s="69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85" s="32" customFormat="1" x14ac:dyDescent="0.3">
      <c r="A2" s="41" t="str">
        <f>CONCATENATE(Company, " : ",start, " -  ",end)</f>
        <v>Brazil Experience : Mês 1 -  Mês 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85" s="32" customFormat="1" x14ac:dyDescent="0.3">
      <c r="A3" s="41" t="str">
        <f>CONCATENATE("Valores em ",currency)</f>
        <v>Valores em R$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</row>
    <row r="5" spans="1:85" s="94" customFormat="1" x14ac:dyDescent="0.3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</row>
    <row r="6" spans="1:85" s="96" customFormat="1" x14ac:dyDescent="0.3">
      <c r="A6" s="98"/>
      <c r="B6" s="92" t="s">
        <v>58</v>
      </c>
      <c r="C6" s="92" t="s">
        <v>59</v>
      </c>
      <c r="D6" s="92" t="s">
        <v>60</v>
      </c>
      <c r="E6" s="92" t="s">
        <v>61</v>
      </c>
      <c r="F6" s="92" t="s">
        <v>62</v>
      </c>
      <c r="G6" s="92" t="s">
        <v>63</v>
      </c>
      <c r="H6" s="92" t="s">
        <v>64</v>
      </c>
      <c r="I6" s="92" t="s">
        <v>65</v>
      </c>
      <c r="J6" s="92" t="s">
        <v>73</v>
      </c>
      <c r="K6" s="92" t="s">
        <v>74</v>
      </c>
      <c r="L6" s="92" t="s">
        <v>71</v>
      </c>
      <c r="M6" s="92" t="s">
        <v>72</v>
      </c>
      <c r="N6" s="92" t="s">
        <v>0</v>
      </c>
      <c r="O6" s="92" t="s">
        <v>1</v>
      </c>
      <c r="P6" s="92" t="s">
        <v>2</v>
      </c>
      <c r="Q6" s="92" t="s">
        <v>3</v>
      </c>
      <c r="R6" s="92" t="s">
        <v>4</v>
      </c>
      <c r="S6" s="92" t="s">
        <v>5</v>
      </c>
      <c r="T6" s="92" t="s">
        <v>6</v>
      </c>
      <c r="U6" s="92" t="s">
        <v>7</v>
      </c>
      <c r="V6" s="92" t="s">
        <v>8</v>
      </c>
      <c r="W6" s="92" t="s">
        <v>9</v>
      </c>
      <c r="X6" s="92" t="s">
        <v>10</v>
      </c>
      <c r="Y6" s="92" t="s">
        <v>11</v>
      </c>
      <c r="Z6" s="92" t="s">
        <v>12</v>
      </c>
      <c r="AA6" s="92" t="s">
        <v>13</v>
      </c>
      <c r="AB6" s="92" t="s">
        <v>14</v>
      </c>
      <c r="AC6" s="92" t="s">
        <v>15</v>
      </c>
      <c r="AD6" s="92" t="s">
        <v>16</v>
      </c>
      <c r="AE6" s="92" t="s">
        <v>17</v>
      </c>
      <c r="AF6" s="92" t="s">
        <v>18</v>
      </c>
      <c r="AG6" s="92" t="s">
        <v>19</v>
      </c>
      <c r="AH6" s="92" t="s">
        <v>20</v>
      </c>
      <c r="AI6" s="92" t="s">
        <v>21</v>
      </c>
      <c r="AJ6" s="92" t="s">
        <v>83</v>
      </c>
      <c r="AK6" s="92" t="s">
        <v>84</v>
      </c>
      <c r="AL6" s="92" t="s">
        <v>85</v>
      </c>
      <c r="AM6" s="92" t="s">
        <v>28</v>
      </c>
      <c r="AN6" s="92" t="s">
        <v>29</v>
      </c>
      <c r="AO6" s="92" t="s">
        <v>30</v>
      </c>
      <c r="AP6" s="92" t="s">
        <v>31</v>
      </c>
      <c r="AQ6" s="92" t="s">
        <v>32</v>
      </c>
      <c r="AR6" s="92" t="s">
        <v>33</v>
      </c>
      <c r="AS6" s="92" t="s">
        <v>34</v>
      </c>
      <c r="AT6" s="92" t="s">
        <v>35</v>
      </c>
      <c r="AU6" s="92" t="s">
        <v>36</v>
      </c>
      <c r="AV6" s="92" t="s">
        <v>37</v>
      </c>
      <c r="AW6" s="92" t="s">
        <v>38</v>
      </c>
      <c r="AX6" s="92" t="s">
        <v>39</v>
      </c>
      <c r="AY6" s="92" t="s">
        <v>40</v>
      </c>
      <c r="AZ6" s="92" t="s">
        <v>41</v>
      </c>
      <c r="BA6" s="92" t="s">
        <v>42</v>
      </c>
      <c r="BB6" s="92" t="s">
        <v>43</v>
      </c>
      <c r="BC6" s="92" t="s">
        <v>44</v>
      </c>
      <c r="BD6" s="92" t="s">
        <v>45</v>
      </c>
      <c r="BE6" s="92" t="s">
        <v>46</v>
      </c>
      <c r="BF6" s="92" t="s">
        <v>47</v>
      </c>
      <c r="BG6" s="92" t="s">
        <v>48</v>
      </c>
      <c r="BH6" s="92" t="s">
        <v>75</v>
      </c>
      <c r="BI6" s="92" t="s">
        <v>76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</row>
    <row r="7" spans="1:85" x14ac:dyDescent="0.3">
      <c r="A7" s="97" t="s">
        <v>78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</row>
    <row r="8" spans="1:85" x14ac:dyDescent="0.3">
      <c r="A8" s="150" t="s">
        <v>79</v>
      </c>
      <c r="B8" s="147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4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</row>
    <row r="9" spans="1:85" x14ac:dyDescent="0.3">
      <c r="A9" s="151" t="s">
        <v>181</v>
      </c>
      <c r="B9" s="149">
        <v>1</v>
      </c>
      <c r="C9" s="149">
        <v>1</v>
      </c>
      <c r="D9" s="149">
        <f t="shared" ref="D9:BI9" si="0">C9</f>
        <v>1</v>
      </c>
      <c r="E9" s="149">
        <f t="shared" si="0"/>
        <v>1</v>
      </c>
      <c r="F9" s="149">
        <f t="shared" si="0"/>
        <v>1</v>
      </c>
      <c r="G9" s="149">
        <f t="shared" si="0"/>
        <v>1</v>
      </c>
      <c r="H9" s="149">
        <f t="shared" si="0"/>
        <v>1</v>
      </c>
      <c r="I9" s="149">
        <f t="shared" si="0"/>
        <v>1</v>
      </c>
      <c r="J9" s="149">
        <f t="shared" si="0"/>
        <v>1</v>
      </c>
      <c r="K9" s="149">
        <f t="shared" si="0"/>
        <v>1</v>
      </c>
      <c r="L9" s="149">
        <f t="shared" si="0"/>
        <v>1</v>
      </c>
      <c r="M9" s="149">
        <f t="shared" si="0"/>
        <v>1</v>
      </c>
      <c r="N9" s="149">
        <f t="shared" si="0"/>
        <v>1</v>
      </c>
      <c r="O9" s="149">
        <f t="shared" si="0"/>
        <v>1</v>
      </c>
      <c r="P9" s="149">
        <f t="shared" si="0"/>
        <v>1</v>
      </c>
      <c r="Q9" s="149">
        <f t="shared" si="0"/>
        <v>1</v>
      </c>
      <c r="R9" s="149">
        <f t="shared" si="0"/>
        <v>1</v>
      </c>
      <c r="S9" s="149">
        <f t="shared" si="0"/>
        <v>1</v>
      </c>
      <c r="T9" s="149">
        <f t="shared" si="0"/>
        <v>1</v>
      </c>
      <c r="U9" s="149">
        <f t="shared" si="0"/>
        <v>1</v>
      </c>
      <c r="V9" s="149">
        <f t="shared" si="0"/>
        <v>1</v>
      </c>
      <c r="W9" s="149">
        <f t="shared" si="0"/>
        <v>1</v>
      </c>
      <c r="X9" s="149">
        <f t="shared" si="0"/>
        <v>1</v>
      </c>
      <c r="Y9" s="149">
        <f t="shared" si="0"/>
        <v>1</v>
      </c>
      <c r="Z9" s="149">
        <f t="shared" si="0"/>
        <v>1</v>
      </c>
      <c r="AA9" s="149">
        <f t="shared" si="0"/>
        <v>1</v>
      </c>
      <c r="AB9" s="149">
        <f t="shared" si="0"/>
        <v>1</v>
      </c>
      <c r="AC9" s="149">
        <f t="shared" si="0"/>
        <v>1</v>
      </c>
      <c r="AD9" s="149">
        <f t="shared" si="0"/>
        <v>1</v>
      </c>
      <c r="AE9" s="149">
        <f t="shared" si="0"/>
        <v>1</v>
      </c>
      <c r="AF9" s="149">
        <f t="shared" si="0"/>
        <v>1</v>
      </c>
      <c r="AG9" s="149">
        <f t="shared" si="0"/>
        <v>1</v>
      </c>
      <c r="AH9" s="149">
        <f t="shared" si="0"/>
        <v>1</v>
      </c>
      <c r="AI9" s="149">
        <f t="shared" si="0"/>
        <v>1</v>
      </c>
      <c r="AJ9" s="149">
        <f t="shared" si="0"/>
        <v>1</v>
      </c>
      <c r="AK9" s="149">
        <f t="shared" si="0"/>
        <v>1</v>
      </c>
      <c r="AL9" s="149">
        <f t="shared" si="0"/>
        <v>1</v>
      </c>
      <c r="AM9" s="149">
        <f t="shared" si="0"/>
        <v>1</v>
      </c>
      <c r="AN9" s="149">
        <f t="shared" si="0"/>
        <v>1</v>
      </c>
      <c r="AO9" s="149">
        <f t="shared" si="0"/>
        <v>1</v>
      </c>
      <c r="AP9" s="149">
        <f t="shared" si="0"/>
        <v>1</v>
      </c>
      <c r="AQ9" s="149">
        <f t="shared" si="0"/>
        <v>1</v>
      </c>
      <c r="AR9" s="149">
        <f t="shared" si="0"/>
        <v>1</v>
      </c>
      <c r="AS9" s="149">
        <f t="shared" si="0"/>
        <v>1</v>
      </c>
      <c r="AT9" s="149">
        <f t="shared" si="0"/>
        <v>1</v>
      </c>
      <c r="AU9" s="149">
        <f t="shared" si="0"/>
        <v>1</v>
      </c>
      <c r="AV9" s="149">
        <f t="shared" si="0"/>
        <v>1</v>
      </c>
      <c r="AW9" s="149">
        <f t="shared" si="0"/>
        <v>1</v>
      </c>
      <c r="AX9" s="149">
        <f t="shared" si="0"/>
        <v>1</v>
      </c>
      <c r="AY9" s="149">
        <f t="shared" si="0"/>
        <v>1</v>
      </c>
      <c r="AZ9" s="149">
        <f t="shared" si="0"/>
        <v>1</v>
      </c>
      <c r="BA9" s="149">
        <f t="shared" si="0"/>
        <v>1</v>
      </c>
      <c r="BB9" s="149">
        <f t="shared" si="0"/>
        <v>1</v>
      </c>
      <c r="BC9" s="149">
        <f t="shared" si="0"/>
        <v>1</v>
      </c>
      <c r="BD9" s="149">
        <f t="shared" si="0"/>
        <v>1</v>
      </c>
      <c r="BE9" s="149">
        <f t="shared" si="0"/>
        <v>1</v>
      </c>
      <c r="BF9" s="149">
        <f t="shared" si="0"/>
        <v>1</v>
      </c>
      <c r="BG9" s="149">
        <f t="shared" si="0"/>
        <v>1</v>
      </c>
      <c r="BH9" s="149">
        <f t="shared" si="0"/>
        <v>1</v>
      </c>
      <c r="BI9" s="149">
        <f t="shared" si="0"/>
        <v>1</v>
      </c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</row>
    <row r="10" spans="1:85" x14ac:dyDescent="0.3">
      <c r="A10" s="151" t="s">
        <v>185</v>
      </c>
      <c r="B10" s="149">
        <v>1</v>
      </c>
      <c r="C10" s="149">
        <v>1</v>
      </c>
      <c r="D10" s="149">
        <v>1</v>
      </c>
      <c r="E10" s="149">
        <v>1</v>
      </c>
      <c r="F10" s="149">
        <v>1</v>
      </c>
      <c r="G10" s="149">
        <v>1</v>
      </c>
      <c r="H10" s="149">
        <v>1</v>
      </c>
      <c r="I10" s="149">
        <v>1</v>
      </c>
      <c r="J10" s="149">
        <v>1</v>
      </c>
      <c r="K10" s="149">
        <v>1</v>
      </c>
      <c r="L10" s="149">
        <v>1</v>
      </c>
      <c r="M10" s="149">
        <v>1</v>
      </c>
      <c r="N10" s="149">
        <v>1</v>
      </c>
      <c r="O10" s="149">
        <v>1</v>
      </c>
      <c r="P10" s="149">
        <v>1</v>
      </c>
      <c r="Q10" s="149">
        <v>1</v>
      </c>
      <c r="R10" s="149">
        <v>1</v>
      </c>
      <c r="S10" s="149">
        <v>1</v>
      </c>
      <c r="T10" s="149">
        <v>1</v>
      </c>
      <c r="U10" s="149">
        <v>1</v>
      </c>
      <c r="V10" s="149">
        <v>1</v>
      </c>
      <c r="W10" s="149">
        <v>1</v>
      </c>
      <c r="X10" s="149">
        <v>1</v>
      </c>
      <c r="Y10" s="149">
        <v>1</v>
      </c>
      <c r="Z10" s="149">
        <v>1</v>
      </c>
      <c r="AA10" s="149">
        <v>1</v>
      </c>
      <c r="AB10" s="149">
        <v>1</v>
      </c>
      <c r="AC10" s="149">
        <v>1</v>
      </c>
      <c r="AD10" s="149">
        <v>1</v>
      </c>
      <c r="AE10" s="149">
        <v>1</v>
      </c>
      <c r="AF10" s="149">
        <v>1</v>
      </c>
      <c r="AG10" s="149">
        <v>1</v>
      </c>
      <c r="AH10" s="149">
        <v>1</v>
      </c>
      <c r="AI10" s="149">
        <v>1</v>
      </c>
      <c r="AJ10" s="149">
        <v>1</v>
      </c>
      <c r="AK10" s="149">
        <v>1</v>
      </c>
      <c r="AL10" s="149">
        <v>1</v>
      </c>
      <c r="AM10" s="149">
        <v>1</v>
      </c>
      <c r="AN10" s="149">
        <v>1</v>
      </c>
      <c r="AO10" s="149">
        <v>1</v>
      </c>
      <c r="AP10" s="149">
        <v>1</v>
      </c>
      <c r="AQ10" s="149">
        <v>1</v>
      </c>
      <c r="AR10" s="149">
        <v>1</v>
      </c>
      <c r="AS10" s="149">
        <v>1</v>
      </c>
      <c r="AT10" s="149">
        <v>1</v>
      </c>
      <c r="AU10" s="149">
        <v>1</v>
      </c>
      <c r="AV10" s="149">
        <v>1</v>
      </c>
      <c r="AW10" s="149">
        <v>1</v>
      </c>
      <c r="AX10" s="149">
        <v>1</v>
      </c>
      <c r="AY10" s="149">
        <v>1</v>
      </c>
      <c r="AZ10" s="149">
        <v>1</v>
      </c>
      <c r="BA10" s="149">
        <v>1</v>
      </c>
      <c r="BB10" s="149">
        <v>1</v>
      </c>
      <c r="BC10" s="149">
        <v>1</v>
      </c>
      <c r="BD10" s="149">
        <v>1</v>
      </c>
      <c r="BE10" s="149">
        <v>1</v>
      </c>
      <c r="BF10" s="149">
        <v>1</v>
      </c>
      <c r="BG10" s="149">
        <v>1</v>
      </c>
      <c r="BH10" s="149">
        <v>1</v>
      </c>
      <c r="BI10" s="149">
        <v>1</v>
      </c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</row>
    <row r="11" spans="1:85" x14ac:dyDescent="0.3">
      <c r="A11" s="150" t="s">
        <v>108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</row>
    <row r="12" spans="1:85" x14ac:dyDescent="0.3">
      <c r="A12" s="151" t="s">
        <v>153</v>
      </c>
      <c r="B12" s="149">
        <v>1</v>
      </c>
      <c r="C12" s="149">
        <f>B12</f>
        <v>1</v>
      </c>
      <c r="D12" s="149">
        <f t="shared" ref="D12:M12" si="1">C12</f>
        <v>1</v>
      </c>
      <c r="E12" s="149">
        <f t="shared" si="1"/>
        <v>1</v>
      </c>
      <c r="F12" s="149">
        <f t="shared" si="1"/>
        <v>1</v>
      </c>
      <c r="G12" s="149">
        <f t="shared" si="1"/>
        <v>1</v>
      </c>
      <c r="H12" s="149">
        <f t="shared" si="1"/>
        <v>1</v>
      </c>
      <c r="I12" s="149">
        <f t="shared" si="1"/>
        <v>1</v>
      </c>
      <c r="J12" s="149">
        <f t="shared" si="1"/>
        <v>1</v>
      </c>
      <c r="K12" s="149">
        <f t="shared" si="1"/>
        <v>1</v>
      </c>
      <c r="L12" s="149">
        <f t="shared" si="1"/>
        <v>1</v>
      </c>
      <c r="M12" s="149">
        <f t="shared" si="1"/>
        <v>1</v>
      </c>
      <c r="N12" s="149">
        <f t="shared" ref="N12:BI12" si="2">M12</f>
        <v>1</v>
      </c>
      <c r="O12" s="149">
        <f t="shared" si="2"/>
        <v>1</v>
      </c>
      <c r="P12" s="149">
        <f t="shared" si="2"/>
        <v>1</v>
      </c>
      <c r="Q12" s="149">
        <f t="shared" si="2"/>
        <v>1</v>
      </c>
      <c r="R12" s="149">
        <f t="shared" si="2"/>
        <v>1</v>
      </c>
      <c r="S12" s="149">
        <f t="shared" si="2"/>
        <v>1</v>
      </c>
      <c r="T12" s="149">
        <f t="shared" si="2"/>
        <v>1</v>
      </c>
      <c r="U12" s="149">
        <f t="shared" si="2"/>
        <v>1</v>
      </c>
      <c r="V12" s="149">
        <f t="shared" si="2"/>
        <v>1</v>
      </c>
      <c r="W12" s="149">
        <f t="shared" si="2"/>
        <v>1</v>
      </c>
      <c r="X12" s="149">
        <f t="shared" si="2"/>
        <v>1</v>
      </c>
      <c r="Y12" s="149">
        <f t="shared" si="2"/>
        <v>1</v>
      </c>
      <c r="Z12" s="149">
        <f t="shared" si="2"/>
        <v>1</v>
      </c>
      <c r="AA12" s="149">
        <f t="shared" si="2"/>
        <v>1</v>
      </c>
      <c r="AB12" s="149">
        <f t="shared" si="2"/>
        <v>1</v>
      </c>
      <c r="AC12" s="149">
        <f t="shared" si="2"/>
        <v>1</v>
      </c>
      <c r="AD12" s="149">
        <f t="shared" si="2"/>
        <v>1</v>
      </c>
      <c r="AE12" s="149">
        <f t="shared" si="2"/>
        <v>1</v>
      </c>
      <c r="AF12" s="149">
        <f t="shared" si="2"/>
        <v>1</v>
      </c>
      <c r="AG12" s="149">
        <f t="shared" si="2"/>
        <v>1</v>
      </c>
      <c r="AH12" s="149">
        <f t="shared" si="2"/>
        <v>1</v>
      </c>
      <c r="AI12" s="149">
        <f t="shared" si="2"/>
        <v>1</v>
      </c>
      <c r="AJ12" s="149">
        <f t="shared" si="2"/>
        <v>1</v>
      </c>
      <c r="AK12" s="149">
        <f t="shared" si="2"/>
        <v>1</v>
      </c>
      <c r="AL12" s="149">
        <f t="shared" si="2"/>
        <v>1</v>
      </c>
      <c r="AM12" s="149">
        <f t="shared" si="2"/>
        <v>1</v>
      </c>
      <c r="AN12" s="149">
        <f t="shared" si="2"/>
        <v>1</v>
      </c>
      <c r="AO12" s="149">
        <f t="shared" si="2"/>
        <v>1</v>
      </c>
      <c r="AP12" s="149">
        <f t="shared" si="2"/>
        <v>1</v>
      </c>
      <c r="AQ12" s="149">
        <f t="shared" si="2"/>
        <v>1</v>
      </c>
      <c r="AR12" s="149">
        <f t="shared" si="2"/>
        <v>1</v>
      </c>
      <c r="AS12" s="149">
        <f t="shared" si="2"/>
        <v>1</v>
      </c>
      <c r="AT12" s="149">
        <f t="shared" si="2"/>
        <v>1</v>
      </c>
      <c r="AU12" s="149">
        <f t="shared" si="2"/>
        <v>1</v>
      </c>
      <c r="AV12" s="149">
        <f t="shared" si="2"/>
        <v>1</v>
      </c>
      <c r="AW12" s="149">
        <f t="shared" si="2"/>
        <v>1</v>
      </c>
      <c r="AX12" s="149">
        <f t="shared" si="2"/>
        <v>1</v>
      </c>
      <c r="AY12" s="149">
        <f t="shared" si="2"/>
        <v>1</v>
      </c>
      <c r="AZ12" s="149">
        <f t="shared" si="2"/>
        <v>1</v>
      </c>
      <c r="BA12" s="149">
        <f t="shared" si="2"/>
        <v>1</v>
      </c>
      <c r="BB12" s="149">
        <f t="shared" si="2"/>
        <v>1</v>
      </c>
      <c r="BC12" s="149">
        <f t="shared" si="2"/>
        <v>1</v>
      </c>
      <c r="BD12" s="149">
        <f t="shared" si="2"/>
        <v>1</v>
      </c>
      <c r="BE12" s="149">
        <f t="shared" si="2"/>
        <v>1</v>
      </c>
      <c r="BF12" s="149">
        <f t="shared" si="2"/>
        <v>1</v>
      </c>
      <c r="BG12" s="149">
        <f t="shared" si="2"/>
        <v>1</v>
      </c>
      <c r="BH12" s="149">
        <f t="shared" si="2"/>
        <v>1</v>
      </c>
      <c r="BI12" s="149">
        <f t="shared" si="2"/>
        <v>1</v>
      </c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</row>
    <row r="13" spans="1:85" x14ac:dyDescent="0.3">
      <c r="A13" s="151" t="s">
        <v>154</v>
      </c>
      <c r="B13" s="149">
        <v>1</v>
      </c>
      <c r="C13" s="149">
        <f>B13</f>
        <v>1</v>
      </c>
      <c r="D13" s="149">
        <f t="shared" ref="D13:M14" si="3">C13</f>
        <v>1</v>
      </c>
      <c r="E13" s="149">
        <f t="shared" si="3"/>
        <v>1</v>
      </c>
      <c r="F13" s="149">
        <f t="shared" si="3"/>
        <v>1</v>
      </c>
      <c r="G13" s="149">
        <f t="shared" si="3"/>
        <v>1</v>
      </c>
      <c r="H13" s="149">
        <f t="shared" si="3"/>
        <v>1</v>
      </c>
      <c r="I13" s="149">
        <f t="shared" si="3"/>
        <v>1</v>
      </c>
      <c r="J13" s="149">
        <f t="shared" si="3"/>
        <v>1</v>
      </c>
      <c r="K13" s="149">
        <f t="shared" si="3"/>
        <v>1</v>
      </c>
      <c r="L13" s="149">
        <f t="shared" si="3"/>
        <v>1</v>
      </c>
      <c r="M13" s="149">
        <f t="shared" si="3"/>
        <v>1</v>
      </c>
      <c r="N13" s="149">
        <f t="shared" ref="N13:Y13" si="4">M13</f>
        <v>1</v>
      </c>
      <c r="O13" s="149">
        <f t="shared" si="4"/>
        <v>1</v>
      </c>
      <c r="P13" s="149">
        <f t="shared" si="4"/>
        <v>1</v>
      </c>
      <c r="Q13" s="149">
        <f t="shared" si="4"/>
        <v>1</v>
      </c>
      <c r="R13" s="149">
        <f t="shared" si="4"/>
        <v>1</v>
      </c>
      <c r="S13" s="149">
        <f t="shared" si="4"/>
        <v>1</v>
      </c>
      <c r="T13" s="149">
        <f t="shared" si="4"/>
        <v>1</v>
      </c>
      <c r="U13" s="149">
        <f t="shared" si="4"/>
        <v>1</v>
      </c>
      <c r="V13" s="149">
        <f t="shared" si="4"/>
        <v>1</v>
      </c>
      <c r="W13" s="149">
        <f t="shared" si="4"/>
        <v>1</v>
      </c>
      <c r="X13" s="149">
        <f t="shared" si="4"/>
        <v>1</v>
      </c>
      <c r="Y13" s="149">
        <f t="shared" si="4"/>
        <v>1</v>
      </c>
      <c r="Z13" s="149">
        <v>1</v>
      </c>
      <c r="AA13" s="149">
        <v>1</v>
      </c>
      <c r="AB13" s="149">
        <v>1</v>
      </c>
      <c r="AC13" s="149">
        <v>1</v>
      </c>
      <c r="AD13" s="149">
        <v>1</v>
      </c>
      <c r="AE13" s="149">
        <v>1</v>
      </c>
      <c r="AF13" s="149">
        <v>1</v>
      </c>
      <c r="AG13" s="149">
        <v>1</v>
      </c>
      <c r="AH13" s="149">
        <v>1</v>
      </c>
      <c r="AI13" s="149">
        <v>1</v>
      </c>
      <c r="AJ13" s="149">
        <v>1</v>
      </c>
      <c r="AK13" s="149">
        <v>1</v>
      </c>
      <c r="AL13" s="149">
        <v>1</v>
      </c>
      <c r="AM13" s="149">
        <v>1</v>
      </c>
      <c r="AN13" s="149">
        <v>1</v>
      </c>
      <c r="AO13" s="149">
        <v>1</v>
      </c>
      <c r="AP13" s="149">
        <v>1</v>
      </c>
      <c r="AQ13" s="149">
        <v>1</v>
      </c>
      <c r="AR13" s="149">
        <v>1</v>
      </c>
      <c r="AS13" s="149">
        <v>1</v>
      </c>
      <c r="AT13" s="149">
        <v>1</v>
      </c>
      <c r="AU13" s="149">
        <v>1</v>
      </c>
      <c r="AV13" s="149">
        <v>1</v>
      </c>
      <c r="AW13" s="149">
        <v>1</v>
      </c>
      <c r="AX13" s="149">
        <v>1</v>
      </c>
      <c r="AY13" s="149">
        <v>1</v>
      </c>
      <c r="AZ13" s="149">
        <v>1</v>
      </c>
      <c r="BA13" s="149">
        <v>1</v>
      </c>
      <c r="BB13" s="149">
        <v>1</v>
      </c>
      <c r="BC13" s="149">
        <v>1</v>
      </c>
      <c r="BD13" s="149">
        <v>1</v>
      </c>
      <c r="BE13" s="149">
        <v>1</v>
      </c>
      <c r="BF13" s="149">
        <v>1</v>
      </c>
      <c r="BG13" s="149">
        <v>1</v>
      </c>
      <c r="BH13" s="149">
        <v>1</v>
      </c>
      <c r="BI13" s="149">
        <v>1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</row>
    <row r="14" spans="1:85" x14ac:dyDescent="0.3">
      <c r="A14" s="151" t="s">
        <v>92</v>
      </c>
      <c r="B14" s="149">
        <v>1</v>
      </c>
      <c r="C14" s="149">
        <f>B14</f>
        <v>1</v>
      </c>
      <c r="D14" s="149">
        <f t="shared" si="3"/>
        <v>1</v>
      </c>
      <c r="E14" s="149">
        <f t="shared" si="3"/>
        <v>1</v>
      </c>
      <c r="F14" s="149">
        <f t="shared" si="3"/>
        <v>1</v>
      </c>
      <c r="G14" s="149">
        <f t="shared" si="3"/>
        <v>1</v>
      </c>
      <c r="H14" s="149">
        <f t="shared" si="3"/>
        <v>1</v>
      </c>
      <c r="I14" s="149">
        <f t="shared" si="3"/>
        <v>1</v>
      </c>
      <c r="J14" s="149">
        <f t="shared" si="3"/>
        <v>1</v>
      </c>
      <c r="K14" s="149">
        <f t="shared" si="3"/>
        <v>1</v>
      </c>
      <c r="L14" s="149">
        <f t="shared" si="3"/>
        <v>1</v>
      </c>
      <c r="M14" s="149">
        <f t="shared" si="3"/>
        <v>1</v>
      </c>
      <c r="N14" s="149">
        <f t="shared" ref="N14:Y14" si="5">M14</f>
        <v>1</v>
      </c>
      <c r="O14" s="149">
        <f t="shared" si="5"/>
        <v>1</v>
      </c>
      <c r="P14" s="149">
        <f t="shared" si="5"/>
        <v>1</v>
      </c>
      <c r="Q14" s="149">
        <f t="shared" si="5"/>
        <v>1</v>
      </c>
      <c r="R14" s="149">
        <f t="shared" si="5"/>
        <v>1</v>
      </c>
      <c r="S14" s="149">
        <f t="shared" si="5"/>
        <v>1</v>
      </c>
      <c r="T14" s="149">
        <f t="shared" si="5"/>
        <v>1</v>
      </c>
      <c r="U14" s="149">
        <f t="shared" si="5"/>
        <v>1</v>
      </c>
      <c r="V14" s="149">
        <f t="shared" si="5"/>
        <v>1</v>
      </c>
      <c r="W14" s="149">
        <f t="shared" si="5"/>
        <v>1</v>
      </c>
      <c r="X14" s="149">
        <f t="shared" si="5"/>
        <v>1</v>
      </c>
      <c r="Y14" s="149">
        <f t="shared" si="5"/>
        <v>1</v>
      </c>
      <c r="Z14" s="149">
        <v>1</v>
      </c>
      <c r="AA14" s="149">
        <v>1</v>
      </c>
      <c r="AB14" s="149">
        <v>1</v>
      </c>
      <c r="AC14" s="149">
        <v>1</v>
      </c>
      <c r="AD14" s="149">
        <v>1</v>
      </c>
      <c r="AE14" s="149">
        <v>1</v>
      </c>
      <c r="AF14" s="149">
        <v>1</v>
      </c>
      <c r="AG14" s="149">
        <v>1</v>
      </c>
      <c r="AH14" s="149">
        <v>1</v>
      </c>
      <c r="AI14" s="149">
        <v>1</v>
      </c>
      <c r="AJ14" s="149">
        <v>1</v>
      </c>
      <c r="AK14" s="149">
        <v>1</v>
      </c>
      <c r="AL14" s="149">
        <v>1</v>
      </c>
      <c r="AM14" s="149">
        <v>1</v>
      </c>
      <c r="AN14" s="149">
        <v>1</v>
      </c>
      <c r="AO14" s="149">
        <v>1</v>
      </c>
      <c r="AP14" s="149">
        <v>1</v>
      </c>
      <c r="AQ14" s="149">
        <v>1</v>
      </c>
      <c r="AR14" s="149">
        <v>1</v>
      </c>
      <c r="AS14" s="149">
        <v>1</v>
      </c>
      <c r="AT14" s="149">
        <v>1</v>
      </c>
      <c r="AU14" s="149">
        <v>1</v>
      </c>
      <c r="AV14" s="149">
        <v>1</v>
      </c>
      <c r="AW14" s="149">
        <v>1</v>
      </c>
      <c r="AX14" s="149">
        <v>1</v>
      </c>
      <c r="AY14" s="149">
        <v>1</v>
      </c>
      <c r="AZ14" s="149">
        <v>1</v>
      </c>
      <c r="BA14" s="149">
        <v>1</v>
      </c>
      <c r="BB14" s="149">
        <v>1</v>
      </c>
      <c r="BC14" s="149">
        <v>1</v>
      </c>
      <c r="BD14" s="149">
        <v>1</v>
      </c>
      <c r="BE14" s="149">
        <v>1</v>
      </c>
      <c r="BF14" s="149">
        <v>1</v>
      </c>
      <c r="BG14" s="149">
        <v>1</v>
      </c>
      <c r="BH14" s="149">
        <v>1</v>
      </c>
      <c r="BI14" s="149">
        <v>1</v>
      </c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</row>
    <row r="15" spans="1:85" x14ac:dyDescent="0.3">
      <c r="A15" s="150" t="s">
        <v>151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</row>
    <row r="16" spans="1:85" x14ac:dyDescent="0.3">
      <c r="A16" s="151" t="s">
        <v>156</v>
      </c>
      <c r="B16" s="149"/>
      <c r="C16" s="149"/>
      <c r="D16" s="149"/>
      <c r="E16" s="149"/>
      <c r="F16" s="149"/>
      <c r="G16" s="149"/>
      <c r="H16" s="149">
        <v>9</v>
      </c>
      <c r="I16" s="149">
        <f>(Premissas!$B$32/100)*3</f>
        <v>9</v>
      </c>
      <c r="J16" s="149">
        <f>(Premissas!$B$32/100)*3</f>
        <v>9</v>
      </c>
      <c r="K16" s="149">
        <f>(Premissas!$B$32/100)*3</f>
        <v>9</v>
      </c>
      <c r="L16" s="149">
        <f>(Premissas!$B$32/100)*3</f>
        <v>9</v>
      </c>
      <c r="M16" s="149">
        <f>(Premissas!$B$32/100)*3</f>
        <v>9</v>
      </c>
      <c r="N16" s="149">
        <f>((Premissas!$C$32/Premissas!$B$32)*Funcionários!$M$16)</f>
        <v>12</v>
      </c>
      <c r="O16" s="149">
        <f>((Premissas!$C$32/Premissas!$B$32)*Funcionários!$M$16)</f>
        <v>12</v>
      </c>
      <c r="P16" s="149">
        <f>((Premissas!$C$32/Premissas!$B$32)*Funcionários!$M$16)</f>
        <v>12</v>
      </c>
      <c r="Q16" s="149">
        <f>((Premissas!$C$32/Premissas!$B$32)*Funcionários!$M$16)</f>
        <v>12</v>
      </c>
      <c r="R16" s="149">
        <f>((Premissas!$C$32/Premissas!$B$32)*Funcionários!$M$16)</f>
        <v>12</v>
      </c>
      <c r="S16" s="149">
        <f>((Premissas!$C$32/Premissas!$B$32)*Funcionários!$M$16)</f>
        <v>12</v>
      </c>
      <c r="T16" s="149">
        <f>((Premissas!$C$32/Premissas!$B$32)*Funcionários!$M$16)</f>
        <v>12</v>
      </c>
      <c r="U16" s="149">
        <f>((Premissas!$C$32/Premissas!$B$32)*Funcionários!$M$16)</f>
        <v>12</v>
      </c>
      <c r="V16" s="149">
        <f>((Premissas!$C$32/Premissas!$B$32)*Funcionários!$M$16)</f>
        <v>12</v>
      </c>
      <c r="W16" s="149">
        <f>((Premissas!$C$32/Premissas!$B$32)*Funcionários!$M$16)</f>
        <v>12</v>
      </c>
      <c r="X16" s="149">
        <f>((Premissas!$C$32/Premissas!$B$32)*Funcionários!$M$16)</f>
        <v>12</v>
      </c>
      <c r="Y16" s="149">
        <f>((Premissas!$C$32/Premissas!$B$32)*Funcionários!$M$16)</f>
        <v>12</v>
      </c>
      <c r="Z16" s="149">
        <f>((Premissas!$D$32/Premissas!$C$32)*$Y$16)</f>
        <v>16</v>
      </c>
      <c r="AA16" s="149">
        <f>(Premissas!$D$32/Premissas!$C$32)*$Y16</f>
        <v>16</v>
      </c>
      <c r="AB16" s="149">
        <f>(Premissas!$D$32/Premissas!$C$32)*$Y16</f>
        <v>16</v>
      </c>
      <c r="AC16" s="149">
        <f>(Premissas!$D$32/Premissas!$C$32)*$Y16</f>
        <v>16</v>
      </c>
      <c r="AD16" s="149">
        <f>(Premissas!$D$32/Premissas!$C$32)*$Y16</f>
        <v>16</v>
      </c>
      <c r="AE16" s="149">
        <f>(Premissas!$D$32/Premissas!$C$32)*$Y16</f>
        <v>16</v>
      </c>
      <c r="AF16" s="149">
        <f>(Premissas!$D$32/Premissas!$C$32)*$Y16</f>
        <v>16</v>
      </c>
      <c r="AG16" s="149">
        <f>(Premissas!$D$32/Premissas!$C$32)*$Y16</f>
        <v>16</v>
      </c>
      <c r="AH16" s="149">
        <f>(Premissas!$D$32/Premissas!$C$32)*$Y16</f>
        <v>16</v>
      </c>
      <c r="AI16" s="149">
        <f>(Premissas!$D$32/Premissas!$C$32)*$Y16</f>
        <v>16</v>
      </c>
      <c r="AJ16" s="149">
        <f>(Premissas!$D$32/Premissas!$C$32)*$Y16</f>
        <v>16</v>
      </c>
      <c r="AK16" s="149">
        <f>(Premissas!$D$32/Premissas!$C$32)*$Y16</f>
        <v>16</v>
      </c>
      <c r="AL16" s="149">
        <f>(Premissas!$E$32/Premissas!$D$32)*$AK16*0.8</f>
        <v>17.06666666666667</v>
      </c>
      <c r="AM16" s="149">
        <f>(Premissas!$E$32/Premissas!$D$32)*$AK16*0.8</f>
        <v>17.06666666666667</v>
      </c>
      <c r="AN16" s="149">
        <f>(Premissas!$E$32/Premissas!$D$32)*$AK16*0.8</f>
        <v>17.06666666666667</v>
      </c>
      <c r="AO16" s="149">
        <f>(Premissas!$E$32/Premissas!$D$32)*$AK16*0.8</f>
        <v>17.06666666666667</v>
      </c>
      <c r="AP16" s="149">
        <f>(Premissas!$E$32/Premissas!$D$32)*$AK16*0.8</f>
        <v>17.06666666666667</v>
      </c>
      <c r="AQ16" s="149">
        <f>(Premissas!$E$32/Premissas!$D$32)*$AK16*0.8</f>
        <v>17.06666666666667</v>
      </c>
      <c r="AR16" s="149">
        <f>(Premissas!$E$32/Premissas!$D$32)*$AK16*0.8</f>
        <v>17.06666666666667</v>
      </c>
      <c r="AS16" s="149">
        <f>(Premissas!$E$32/Premissas!$D$32)*$AK16*0.8</f>
        <v>17.06666666666667</v>
      </c>
      <c r="AT16" s="149">
        <f>(Premissas!$E$32/Premissas!$D$32)*$AK16*0.8</f>
        <v>17.06666666666667</v>
      </c>
      <c r="AU16" s="149">
        <f>(Premissas!$E$32/Premissas!$D$32)*$AK16*0.8</f>
        <v>17.06666666666667</v>
      </c>
      <c r="AV16" s="149">
        <f>(Premissas!$E$32/Premissas!$D$32)*$AK16*0.8</f>
        <v>17.06666666666667</v>
      </c>
      <c r="AW16" s="149">
        <f>(Premissas!$E$32/Premissas!$D$32)*$AK16*0.8</f>
        <v>17.06666666666667</v>
      </c>
      <c r="AX16" s="149">
        <f>(Premissas!$F$32/Premissas!$E$32)*$AW16</f>
        <v>22.75555555555556</v>
      </c>
      <c r="AY16" s="149">
        <f>(Premissas!$F$32/Premissas!$E$32)*$AW16</f>
        <v>22.75555555555556</v>
      </c>
      <c r="AZ16" s="149">
        <f>(Premissas!$F$32/Premissas!$E$32)*$AW16</f>
        <v>22.75555555555556</v>
      </c>
      <c r="BA16" s="149">
        <f>(Premissas!$F$32/Premissas!$E$32)*$AW16</f>
        <v>22.75555555555556</v>
      </c>
      <c r="BB16" s="149">
        <f>(Premissas!$F$32/Premissas!$E$32)*$AW16</f>
        <v>22.75555555555556</v>
      </c>
      <c r="BC16" s="149">
        <f>(Premissas!$F$32/Premissas!$E$32)*$AW16</f>
        <v>22.75555555555556</v>
      </c>
      <c r="BD16" s="149">
        <f>(Premissas!$F$32/Premissas!$E$32)*$AW16</f>
        <v>22.75555555555556</v>
      </c>
      <c r="BE16" s="149">
        <f>(Premissas!$F$32/Premissas!$E$32)*$AW16</f>
        <v>22.75555555555556</v>
      </c>
      <c r="BF16" s="149">
        <f>(Premissas!$F$32/Premissas!$E$32)*$AW16</f>
        <v>22.75555555555556</v>
      </c>
      <c r="BG16" s="149">
        <f>(Premissas!$F$32/Premissas!$E$32)*$AW16</f>
        <v>22.75555555555556</v>
      </c>
      <c r="BH16" s="149">
        <f>(Premissas!$F$32/Premissas!$E$32)*$AW16</f>
        <v>22.75555555555556</v>
      </c>
      <c r="BI16" s="149">
        <f>(Premissas!$F$32/Premissas!$E$32)*$AW16</f>
        <v>22.75555555555556</v>
      </c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</row>
    <row r="17" spans="1:85" x14ac:dyDescent="0.3">
      <c r="A17" s="151" t="s">
        <v>155</v>
      </c>
      <c r="B17" s="149"/>
      <c r="C17" s="149"/>
      <c r="D17" s="149"/>
      <c r="E17" s="149"/>
      <c r="F17" s="149"/>
      <c r="G17" s="149"/>
      <c r="H17" s="149">
        <v>2</v>
      </c>
      <c r="I17" s="149">
        <f t="shared" ref="I17:M23" si="6">H17</f>
        <v>2</v>
      </c>
      <c r="J17" s="149">
        <f t="shared" si="6"/>
        <v>2</v>
      </c>
      <c r="K17" s="149">
        <f t="shared" si="6"/>
        <v>2</v>
      </c>
      <c r="L17" s="149">
        <f t="shared" si="6"/>
        <v>2</v>
      </c>
      <c r="M17" s="149">
        <f t="shared" si="6"/>
        <v>2</v>
      </c>
      <c r="N17" s="149">
        <f>((Premissas!$C$32/Premissas!$B$32)*$M17)</f>
        <v>2.6666666666666665</v>
      </c>
      <c r="O17" s="149">
        <f>((Premissas!$C$32/Premissas!$B$32)*$M17)</f>
        <v>2.6666666666666665</v>
      </c>
      <c r="P17" s="149">
        <f>((Premissas!$C$32/Premissas!$B$32)*$M17)</f>
        <v>2.6666666666666665</v>
      </c>
      <c r="Q17" s="149">
        <f>((Premissas!$C$32/Premissas!$B$32)*$M17)</f>
        <v>2.6666666666666665</v>
      </c>
      <c r="R17" s="149">
        <f>((Premissas!$C$32/Premissas!$B$32)*$M17)</f>
        <v>2.6666666666666665</v>
      </c>
      <c r="S17" s="149">
        <f>((Premissas!$C$32/Premissas!$B$32)*$M17)</f>
        <v>2.6666666666666665</v>
      </c>
      <c r="T17" s="149">
        <f>((Premissas!$C$32/Premissas!$B$32)*$M17)</f>
        <v>2.6666666666666665</v>
      </c>
      <c r="U17" s="149">
        <f>((Premissas!$C$32/Premissas!$B$32)*$M17)</f>
        <v>2.6666666666666665</v>
      </c>
      <c r="V17" s="149">
        <f>((Premissas!$C$32/Premissas!$B$32)*$M17)</f>
        <v>2.6666666666666665</v>
      </c>
      <c r="W17" s="149">
        <f>((Premissas!$C$32/Premissas!$B$32)*$M17)</f>
        <v>2.6666666666666665</v>
      </c>
      <c r="X17" s="149">
        <f>((Premissas!$C$32/Premissas!$B$32)*$M17)</f>
        <v>2.6666666666666665</v>
      </c>
      <c r="Y17" s="149">
        <f>((Premissas!$C$32/Premissas!$B$32)*$M17)</f>
        <v>2.6666666666666665</v>
      </c>
      <c r="Z17" s="149">
        <f>(Premissas!$D$32/Premissas!$C$32)*$Y17</f>
        <v>3.5555555555555558</v>
      </c>
      <c r="AA17" s="149">
        <f>(Premissas!$D$32/Premissas!$C$32)*$Y17</f>
        <v>3.5555555555555558</v>
      </c>
      <c r="AB17" s="149">
        <f>(Premissas!$D$32/Premissas!$C$32)*$Y17</f>
        <v>3.5555555555555558</v>
      </c>
      <c r="AC17" s="149">
        <f>(Premissas!$D$32/Premissas!$C$32)*$Y17</f>
        <v>3.5555555555555558</v>
      </c>
      <c r="AD17" s="149">
        <f>(Premissas!$D$32/Premissas!$C$32)*$Y17</f>
        <v>3.5555555555555558</v>
      </c>
      <c r="AE17" s="149">
        <f>(Premissas!$D$32/Premissas!$C$32)*$Y17</f>
        <v>3.5555555555555558</v>
      </c>
      <c r="AF17" s="149">
        <f>(Premissas!$D$32/Premissas!$C$32)*$Y17</f>
        <v>3.5555555555555558</v>
      </c>
      <c r="AG17" s="149">
        <f>(Premissas!$D$32/Premissas!$C$32)*$Y17</f>
        <v>3.5555555555555558</v>
      </c>
      <c r="AH17" s="149">
        <f>(Premissas!$D$32/Premissas!$C$32)*$Y17</f>
        <v>3.5555555555555558</v>
      </c>
      <c r="AI17" s="149">
        <f>(Premissas!$D$32/Premissas!$C$32)*$Y17</f>
        <v>3.5555555555555558</v>
      </c>
      <c r="AJ17" s="149">
        <f>(Premissas!$D$32/Premissas!$C$32)*$Y17</f>
        <v>3.5555555555555558</v>
      </c>
      <c r="AK17" s="149">
        <f>(Premissas!$D$32/Premissas!$C$32)*$Y17</f>
        <v>3.5555555555555558</v>
      </c>
      <c r="AL17" s="149">
        <f>(Premissas!$E$32/Premissas!$D$32)*$AK17</f>
        <v>4.7407407407407414</v>
      </c>
      <c r="AM17" s="149">
        <f>(Premissas!$E$32/Premissas!$D$32)*$AK17</f>
        <v>4.7407407407407414</v>
      </c>
      <c r="AN17" s="149">
        <f>(Premissas!$E$32/Premissas!$D$32)*$AK17</f>
        <v>4.7407407407407414</v>
      </c>
      <c r="AO17" s="149">
        <f>(Premissas!$E$32/Premissas!$D$32)*$AK17</f>
        <v>4.7407407407407414</v>
      </c>
      <c r="AP17" s="149">
        <f>(Premissas!$E$32/Premissas!$D$32)*$AK17</f>
        <v>4.7407407407407414</v>
      </c>
      <c r="AQ17" s="149">
        <f>(Premissas!$E$32/Premissas!$D$32)*$AK17</f>
        <v>4.7407407407407414</v>
      </c>
      <c r="AR17" s="149">
        <f>(Premissas!$E$32/Premissas!$D$32)*$AK17</f>
        <v>4.7407407407407414</v>
      </c>
      <c r="AS17" s="149">
        <f>(Premissas!$E$32/Premissas!$D$32)*$AK17</f>
        <v>4.7407407407407414</v>
      </c>
      <c r="AT17" s="149">
        <f>(Premissas!$E$32/Premissas!$D$32)*$AK17</f>
        <v>4.7407407407407414</v>
      </c>
      <c r="AU17" s="149">
        <f>(Premissas!$E$32/Premissas!$D$32)*$AK17</f>
        <v>4.7407407407407414</v>
      </c>
      <c r="AV17" s="149">
        <f>(Premissas!$E$32/Premissas!$D$32)*$AK17</f>
        <v>4.7407407407407414</v>
      </c>
      <c r="AW17" s="149">
        <f>(Premissas!$E$32/Premissas!$D$32)*$AK17</f>
        <v>4.7407407407407414</v>
      </c>
      <c r="AX17" s="149">
        <f>(Premissas!$F$32/Premissas!$E$32)*$AW17</f>
        <v>6.3209876543209882</v>
      </c>
      <c r="AY17" s="149">
        <f>(Premissas!$F$32/Premissas!$E$32)*$AW17</f>
        <v>6.3209876543209882</v>
      </c>
      <c r="AZ17" s="149">
        <f>(Premissas!$F$32/Premissas!$E$32)*$AW17</f>
        <v>6.3209876543209882</v>
      </c>
      <c r="BA17" s="149">
        <f>(Premissas!$F$32/Premissas!$E$32)*$AW17</f>
        <v>6.3209876543209882</v>
      </c>
      <c r="BB17" s="149">
        <f>(Premissas!$F$32/Premissas!$E$32)*$AW17</f>
        <v>6.3209876543209882</v>
      </c>
      <c r="BC17" s="149">
        <f>(Premissas!$F$32/Premissas!$E$32)*$AW17</f>
        <v>6.3209876543209882</v>
      </c>
      <c r="BD17" s="149">
        <f>(Premissas!$F$32/Premissas!$E$32)*$AW17</f>
        <v>6.3209876543209882</v>
      </c>
      <c r="BE17" s="149">
        <f>(Premissas!$F$32/Premissas!$E$32)*$AW17</f>
        <v>6.3209876543209882</v>
      </c>
      <c r="BF17" s="149">
        <f>(Premissas!$F$32/Premissas!$E$32)*$AW17</f>
        <v>6.3209876543209882</v>
      </c>
      <c r="BG17" s="149">
        <f>(Premissas!$F$32/Premissas!$E$32)*$AW17</f>
        <v>6.3209876543209882</v>
      </c>
      <c r="BH17" s="149">
        <f>(Premissas!$F$32/Premissas!$E$32)*$AW17</f>
        <v>6.3209876543209882</v>
      </c>
      <c r="BI17" s="149">
        <f>(Premissas!$F$32/Premissas!$E$32)*$AW17</f>
        <v>6.3209876543209882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</row>
    <row r="18" spans="1:85" x14ac:dyDescent="0.3">
      <c r="A18" s="151" t="s">
        <v>152</v>
      </c>
      <c r="B18" s="149"/>
      <c r="C18" s="149"/>
      <c r="D18" s="149"/>
      <c r="E18" s="149"/>
      <c r="F18" s="149"/>
      <c r="G18" s="149"/>
      <c r="H18" s="149">
        <v>2</v>
      </c>
      <c r="I18" s="149">
        <f t="shared" si="6"/>
        <v>2</v>
      </c>
      <c r="J18" s="149">
        <f t="shared" si="6"/>
        <v>2</v>
      </c>
      <c r="K18" s="149">
        <f t="shared" si="6"/>
        <v>2</v>
      </c>
      <c r="L18" s="149">
        <f t="shared" si="6"/>
        <v>2</v>
      </c>
      <c r="M18" s="149">
        <f t="shared" si="6"/>
        <v>2</v>
      </c>
      <c r="N18" s="149">
        <f>((Premissas!$C$32/Premissas!$B$32)*$M18)</f>
        <v>2.6666666666666665</v>
      </c>
      <c r="O18" s="149">
        <f>((Premissas!$C$32/Premissas!$B$32)*$M18)</f>
        <v>2.6666666666666665</v>
      </c>
      <c r="P18" s="149">
        <f>((Premissas!$C$32/Premissas!$B$32)*$M18)</f>
        <v>2.6666666666666665</v>
      </c>
      <c r="Q18" s="149">
        <f>((Premissas!$C$32/Premissas!$B$32)*$M18)</f>
        <v>2.6666666666666665</v>
      </c>
      <c r="R18" s="149">
        <f>((Premissas!$C$32/Premissas!$B$32)*$M18)</f>
        <v>2.6666666666666665</v>
      </c>
      <c r="S18" s="149">
        <f>((Premissas!$C$32/Premissas!$B$32)*$M18)</f>
        <v>2.6666666666666665</v>
      </c>
      <c r="T18" s="149">
        <f>((Premissas!$C$32/Premissas!$B$32)*$M18)</f>
        <v>2.6666666666666665</v>
      </c>
      <c r="U18" s="149">
        <f>((Premissas!$C$32/Premissas!$B$32)*$M18)</f>
        <v>2.6666666666666665</v>
      </c>
      <c r="V18" s="149">
        <f>((Premissas!$C$32/Premissas!$B$32)*$M18)</f>
        <v>2.6666666666666665</v>
      </c>
      <c r="W18" s="149">
        <f>((Premissas!$C$32/Premissas!$B$32)*$M18)</f>
        <v>2.6666666666666665</v>
      </c>
      <c r="X18" s="149">
        <f>((Premissas!$C$32/Premissas!$B$32)*$M18)</f>
        <v>2.6666666666666665</v>
      </c>
      <c r="Y18" s="149">
        <f>((Premissas!$C$32/Premissas!$B$32)*$M18)</f>
        <v>2.6666666666666665</v>
      </c>
      <c r="Z18" s="149">
        <f>(Premissas!$D$32/Premissas!$C$32)*$Y18</f>
        <v>3.5555555555555558</v>
      </c>
      <c r="AA18" s="149">
        <f>(Premissas!$D$32/Premissas!$C$32)*$Y18</f>
        <v>3.5555555555555558</v>
      </c>
      <c r="AB18" s="149">
        <f>(Premissas!$D$32/Premissas!$C$32)*$Y18</f>
        <v>3.5555555555555558</v>
      </c>
      <c r="AC18" s="149">
        <f>(Premissas!$D$32/Premissas!$C$32)*$Y18</f>
        <v>3.5555555555555558</v>
      </c>
      <c r="AD18" s="149">
        <f>(Premissas!$D$32/Premissas!$C$32)*$Y18</f>
        <v>3.5555555555555558</v>
      </c>
      <c r="AE18" s="149">
        <f>(Premissas!$D$32/Premissas!$C$32)*$Y18</f>
        <v>3.5555555555555558</v>
      </c>
      <c r="AF18" s="149">
        <f>(Premissas!$D$32/Premissas!$C$32)*$Y18</f>
        <v>3.5555555555555558</v>
      </c>
      <c r="AG18" s="149">
        <f>(Premissas!$D$32/Premissas!$C$32)*$Y18</f>
        <v>3.5555555555555558</v>
      </c>
      <c r="AH18" s="149">
        <f>(Premissas!$D$32/Premissas!$C$32)*$Y18</f>
        <v>3.5555555555555558</v>
      </c>
      <c r="AI18" s="149">
        <f>(Premissas!$D$32/Premissas!$C$32)*$Y18</f>
        <v>3.5555555555555558</v>
      </c>
      <c r="AJ18" s="149">
        <f>(Premissas!$D$32/Premissas!$C$32)*$Y18</f>
        <v>3.5555555555555558</v>
      </c>
      <c r="AK18" s="149">
        <f>(Premissas!$D$32/Premissas!$C$32)*$Y18</f>
        <v>3.5555555555555558</v>
      </c>
      <c r="AL18" s="149">
        <f>(Premissas!$E$32/Premissas!$D$32)*$AK18</f>
        <v>4.7407407407407414</v>
      </c>
      <c r="AM18" s="149">
        <f>(Premissas!$E$32/Premissas!$D$32)*$AK18</f>
        <v>4.7407407407407414</v>
      </c>
      <c r="AN18" s="149">
        <f>(Premissas!$E$32/Premissas!$D$32)*$AK18</f>
        <v>4.7407407407407414</v>
      </c>
      <c r="AO18" s="149">
        <f>(Premissas!$E$32/Premissas!$D$32)*$AK18</f>
        <v>4.7407407407407414</v>
      </c>
      <c r="AP18" s="149">
        <f>(Premissas!$E$32/Premissas!$D$32)*$AK18</f>
        <v>4.7407407407407414</v>
      </c>
      <c r="AQ18" s="149">
        <f>(Premissas!$E$32/Premissas!$D$32)*$AK18</f>
        <v>4.7407407407407414</v>
      </c>
      <c r="AR18" s="149">
        <f>(Premissas!$E$32/Premissas!$D$32)*$AK18</f>
        <v>4.7407407407407414</v>
      </c>
      <c r="AS18" s="149">
        <f>(Premissas!$E$32/Premissas!$D$32)*$AK18</f>
        <v>4.7407407407407414</v>
      </c>
      <c r="AT18" s="149">
        <f>(Premissas!$E$32/Premissas!$D$32)*$AK18</f>
        <v>4.7407407407407414</v>
      </c>
      <c r="AU18" s="149">
        <f>(Premissas!$E$32/Premissas!$D$32)*$AK18</f>
        <v>4.7407407407407414</v>
      </c>
      <c r="AV18" s="149">
        <f>(Premissas!$E$32/Premissas!$D$32)*$AK18</f>
        <v>4.7407407407407414</v>
      </c>
      <c r="AW18" s="149">
        <f>(Premissas!$E$32/Premissas!$D$32)*$AK18</f>
        <v>4.7407407407407414</v>
      </c>
      <c r="AX18" s="149">
        <f>(Premissas!$F$32/Premissas!$E$32)*$AW18</f>
        <v>6.3209876543209882</v>
      </c>
      <c r="AY18" s="149">
        <f>(Premissas!$F$32/Premissas!$E$32)*$AW18</f>
        <v>6.3209876543209882</v>
      </c>
      <c r="AZ18" s="149">
        <f>(Premissas!$F$32/Premissas!$E$32)*$AW18</f>
        <v>6.3209876543209882</v>
      </c>
      <c r="BA18" s="149">
        <f>(Premissas!$F$32/Premissas!$E$32)*$AW18</f>
        <v>6.3209876543209882</v>
      </c>
      <c r="BB18" s="149">
        <f>(Premissas!$F$32/Premissas!$E$32)*$AW18</f>
        <v>6.3209876543209882</v>
      </c>
      <c r="BC18" s="149">
        <f>(Premissas!$F$32/Premissas!$E$32)*$AW18</f>
        <v>6.3209876543209882</v>
      </c>
      <c r="BD18" s="149">
        <f>(Premissas!$F$32/Premissas!$E$32)*$AW18</f>
        <v>6.3209876543209882</v>
      </c>
      <c r="BE18" s="149">
        <f>(Premissas!$F$32/Premissas!$E$32)*$AW18</f>
        <v>6.3209876543209882</v>
      </c>
      <c r="BF18" s="149">
        <f>(Premissas!$F$32/Premissas!$E$32)*$AW18</f>
        <v>6.3209876543209882</v>
      </c>
      <c r="BG18" s="149">
        <f>(Premissas!$F$32/Premissas!$E$32)*$AW18</f>
        <v>6.3209876543209882</v>
      </c>
      <c r="BH18" s="149">
        <f>(Premissas!$F$32/Premissas!$E$32)*$AW18</f>
        <v>6.3209876543209882</v>
      </c>
      <c r="BI18" s="149">
        <f>(Premissas!$F$32/Premissas!$E$32)*$AW18</f>
        <v>6.3209876543209882</v>
      </c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</row>
    <row r="19" spans="1:85" x14ac:dyDescent="0.3">
      <c r="A19" s="151" t="s">
        <v>182</v>
      </c>
      <c r="B19" s="149"/>
      <c r="C19" s="149"/>
      <c r="D19" s="149"/>
      <c r="E19" s="149"/>
      <c r="F19" s="149"/>
      <c r="G19" s="149"/>
      <c r="H19" s="149">
        <v>8</v>
      </c>
      <c r="I19" s="149">
        <f t="shared" ref="I19:BI19" si="7">I18*4</f>
        <v>8</v>
      </c>
      <c r="J19" s="149">
        <f t="shared" si="7"/>
        <v>8</v>
      </c>
      <c r="K19" s="149">
        <f t="shared" si="7"/>
        <v>8</v>
      </c>
      <c r="L19" s="149">
        <f t="shared" si="7"/>
        <v>8</v>
      </c>
      <c r="M19" s="149">
        <f t="shared" si="7"/>
        <v>8</v>
      </c>
      <c r="N19" s="149">
        <f t="shared" si="7"/>
        <v>10.666666666666666</v>
      </c>
      <c r="O19" s="149">
        <f t="shared" si="7"/>
        <v>10.666666666666666</v>
      </c>
      <c r="P19" s="149">
        <f t="shared" si="7"/>
        <v>10.666666666666666</v>
      </c>
      <c r="Q19" s="149">
        <f t="shared" si="7"/>
        <v>10.666666666666666</v>
      </c>
      <c r="R19" s="149">
        <f t="shared" si="7"/>
        <v>10.666666666666666</v>
      </c>
      <c r="S19" s="149">
        <f t="shared" si="7"/>
        <v>10.666666666666666</v>
      </c>
      <c r="T19" s="149">
        <f t="shared" si="7"/>
        <v>10.666666666666666</v>
      </c>
      <c r="U19" s="149">
        <f t="shared" si="7"/>
        <v>10.666666666666666</v>
      </c>
      <c r="V19" s="149">
        <f t="shared" si="7"/>
        <v>10.666666666666666</v>
      </c>
      <c r="W19" s="149">
        <f t="shared" si="7"/>
        <v>10.666666666666666</v>
      </c>
      <c r="X19" s="149">
        <f t="shared" si="7"/>
        <v>10.666666666666666</v>
      </c>
      <c r="Y19" s="149">
        <f t="shared" si="7"/>
        <v>10.666666666666666</v>
      </c>
      <c r="Z19" s="149">
        <f t="shared" si="7"/>
        <v>14.222222222222223</v>
      </c>
      <c r="AA19" s="149">
        <f t="shared" si="7"/>
        <v>14.222222222222223</v>
      </c>
      <c r="AB19" s="149">
        <f t="shared" si="7"/>
        <v>14.222222222222223</v>
      </c>
      <c r="AC19" s="149">
        <f t="shared" si="7"/>
        <v>14.222222222222223</v>
      </c>
      <c r="AD19" s="149">
        <f t="shared" si="7"/>
        <v>14.222222222222223</v>
      </c>
      <c r="AE19" s="149">
        <f t="shared" si="7"/>
        <v>14.222222222222223</v>
      </c>
      <c r="AF19" s="149">
        <f t="shared" si="7"/>
        <v>14.222222222222223</v>
      </c>
      <c r="AG19" s="149">
        <f t="shared" si="7"/>
        <v>14.222222222222223</v>
      </c>
      <c r="AH19" s="149">
        <f t="shared" si="7"/>
        <v>14.222222222222223</v>
      </c>
      <c r="AI19" s="149">
        <f t="shared" si="7"/>
        <v>14.222222222222223</v>
      </c>
      <c r="AJ19" s="149">
        <f t="shared" si="7"/>
        <v>14.222222222222223</v>
      </c>
      <c r="AK19" s="149">
        <f t="shared" si="7"/>
        <v>14.222222222222223</v>
      </c>
      <c r="AL19" s="149">
        <f t="shared" si="7"/>
        <v>18.962962962962965</v>
      </c>
      <c r="AM19" s="149">
        <f t="shared" si="7"/>
        <v>18.962962962962965</v>
      </c>
      <c r="AN19" s="149">
        <f t="shared" si="7"/>
        <v>18.962962962962965</v>
      </c>
      <c r="AO19" s="149">
        <f t="shared" si="7"/>
        <v>18.962962962962965</v>
      </c>
      <c r="AP19" s="149">
        <f t="shared" si="7"/>
        <v>18.962962962962965</v>
      </c>
      <c r="AQ19" s="149">
        <f t="shared" si="7"/>
        <v>18.962962962962965</v>
      </c>
      <c r="AR19" s="149">
        <f t="shared" si="7"/>
        <v>18.962962962962965</v>
      </c>
      <c r="AS19" s="149">
        <f t="shared" si="7"/>
        <v>18.962962962962965</v>
      </c>
      <c r="AT19" s="149">
        <f t="shared" si="7"/>
        <v>18.962962962962965</v>
      </c>
      <c r="AU19" s="149">
        <f t="shared" si="7"/>
        <v>18.962962962962965</v>
      </c>
      <c r="AV19" s="149">
        <f t="shared" si="7"/>
        <v>18.962962962962965</v>
      </c>
      <c r="AW19" s="149">
        <f t="shared" si="7"/>
        <v>18.962962962962965</v>
      </c>
      <c r="AX19" s="149">
        <f t="shared" si="7"/>
        <v>25.283950617283953</v>
      </c>
      <c r="AY19" s="149">
        <f t="shared" si="7"/>
        <v>25.283950617283953</v>
      </c>
      <c r="AZ19" s="149">
        <f t="shared" si="7"/>
        <v>25.283950617283953</v>
      </c>
      <c r="BA19" s="149">
        <f t="shared" si="7"/>
        <v>25.283950617283953</v>
      </c>
      <c r="BB19" s="149">
        <f t="shared" si="7"/>
        <v>25.283950617283953</v>
      </c>
      <c r="BC19" s="149">
        <f t="shared" si="7"/>
        <v>25.283950617283953</v>
      </c>
      <c r="BD19" s="149">
        <f t="shared" si="7"/>
        <v>25.283950617283953</v>
      </c>
      <c r="BE19" s="149">
        <f t="shared" si="7"/>
        <v>25.283950617283953</v>
      </c>
      <c r="BF19" s="149">
        <f t="shared" si="7"/>
        <v>25.283950617283953</v>
      </c>
      <c r="BG19" s="149">
        <f t="shared" si="7"/>
        <v>25.283950617283953</v>
      </c>
      <c r="BH19" s="149">
        <f t="shared" si="7"/>
        <v>25.283950617283953</v>
      </c>
      <c r="BI19" s="149">
        <f t="shared" si="7"/>
        <v>25.283950617283953</v>
      </c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</row>
    <row r="20" spans="1:85" x14ac:dyDescent="0.3">
      <c r="A20" s="151" t="s">
        <v>159</v>
      </c>
      <c r="B20" s="149"/>
      <c r="C20" s="149"/>
      <c r="D20" s="149"/>
      <c r="E20" s="149"/>
      <c r="F20" s="149"/>
      <c r="G20" s="149"/>
      <c r="H20" s="149">
        <v>3</v>
      </c>
      <c r="I20" s="149">
        <f t="shared" si="6"/>
        <v>3</v>
      </c>
      <c r="J20" s="149">
        <f t="shared" si="6"/>
        <v>3</v>
      </c>
      <c r="K20" s="149">
        <f t="shared" si="6"/>
        <v>3</v>
      </c>
      <c r="L20" s="149">
        <f t="shared" si="6"/>
        <v>3</v>
      </c>
      <c r="M20" s="149">
        <f t="shared" si="6"/>
        <v>3</v>
      </c>
      <c r="N20" s="149">
        <f>((Premissas!$C$32/Premissas!$B$32)*$M20)</f>
        <v>4</v>
      </c>
      <c r="O20" s="149">
        <f>((Premissas!$C$32/Premissas!$B$32)*$M20)</f>
        <v>4</v>
      </c>
      <c r="P20" s="149">
        <f>((Premissas!$C$32/Premissas!$B$32)*$M20)</f>
        <v>4</v>
      </c>
      <c r="Q20" s="149">
        <f>((Premissas!$C$32/Premissas!$B$32)*$M20)</f>
        <v>4</v>
      </c>
      <c r="R20" s="149">
        <f>((Premissas!$C$32/Premissas!$B$32)*$M20)</f>
        <v>4</v>
      </c>
      <c r="S20" s="149">
        <f>((Premissas!$C$32/Premissas!$B$32)*$M20)</f>
        <v>4</v>
      </c>
      <c r="T20" s="149">
        <f>((Premissas!$C$32/Premissas!$B$32)*$M20)</f>
        <v>4</v>
      </c>
      <c r="U20" s="149">
        <f>((Premissas!$C$32/Premissas!$B$32)*$M20)</f>
        <v>4</v>
      </c>
      <c r="V20" s="149">
        <f>((Premissas!$C$32/Premissas!$B$32)*$M20)</f>
        <v>4</v>
      </c>
      <c r="W20" s="149">
        <f>((Premissas!$C$32/Premissas!$B$32)*$M20)</f>
        <v>4</v>
      </c>
      <c r="X20" s="149">
        <f>((Premissas!$C$32/Premissas!$B$32)*$M20)</f>
        <v>4</v>
      </c>
      <c r="Y20" s="149">
        <f>((Premissas!$C$32/Premissas!$B$32)*$M20)</f>
        <v>4</v>
      </c>
      <c r="Z20" s="149">
        <f>(Premissas!$D$32/Premissas!$C$32)*$Y20</f>
        <v>5.3333333333333339</v>
      </c>
      <c r="AA20" s="149">
        <f>(Premissas!$D$32/Premissas!$C$32)*$Y20</f>
        <v>5.3333333333333339</v>
      </c>
      <c r="AB20" s="149">
        <f>(Premissas!$D$32/Premissas!$C$32)*$Y20</f>
        <v>5.3333333333333339</v>
      </c>
      <c r="AC20" s="149">
        <f>(Premissas!$D$32/Premissas!$C$32)*$Y20</f>
        <v>5.3333333333333339</v>
      </c>
      <c r="AD20" s="149">
        <f>(Premissas!$D$32/Premissas!$C$32)*$Y20</f>
        <v>5.3333333333333339</v>
      </c>
      <c r="AE20" s="149">
        <f>(Premissas!$D$32/Premissas!$C$32)*$Y20</f>
        <v>5.3333333333333339</v>
      </c>
      <c r="AF20" s="149">
        <f>(Premissas!$D$32/Premissas!$C$32)*$Y20</f>
        <v>5.3333333333333339</v>
      </c>
      <c r="AG20" s="149">
        <f>(Premissas!$D$32/Premissas!$C$32)*$Y20</f>
        <v>5.3333333333333339</v>
      </c>
      <c r="AH20" s="149">
        <f>(Premissas!$D$32/Premissas!$C$32)*$Y20</f>
        <v>5.3333333333333339</v>
      </c>
      <c r="AI20" s="149">
        <f>(Premissas!$D$32/Premissas!$C$32)*$Y20</f>
        <v>5.3333333333333339</v>
      </c>
      <c r="AJ20" s="149">
        <f>(Premissas!$D$32/Premissas!$C$32)*$Y20</f>
        <v>5.3333333333333339</v>
      </c>
      <c r="AK20" s="149">
        <f>(Premissas!$D$32/Premissas!$C$32)*$Y20</f>
        <v>5.3333333333333339</v>
      </c>
      <c r="AL20" s="149">
        <f>(Premissas!$E$32/Premissas!$D$32)*$AK20</f>
        <v>7.1111111111111125</v>
      </c>
      <c r="AM20" s="149">
        <f>(Premissas!$E$32/Premissas!$D$32)*$AK20</f>
        <v>7.1111111111111125</v>
      </c>
      <c r="AN20" s="149">
        <f>(Premissas!$E$32/Premissas!$D$32)*$AK20</f>
        <v>7.1111111111111125</v>
      </c>
      <c r="AO20" s="149">
        <f>(Premissas!$E$32/Premissas!$D$32)*$AK20</f>
        <v>7.1111111111111125</v>
      </c>
      <c r="AP20" s="149">
        <f>(Premissas!$E$32/Premissas!$D$32)*$AK20</f>
        <v>7.1111111111111125</v>
      </c>
      <c r="AQ20" s="149">
        <f>(Premissas!$E$32/Premissas!$D$32)*$AK20</f>
        <v>7.1111111111111125</v>
      </c>
      <c r="AR20" s="149">
        <f>(Premissas!$E$32/Premissas!$D$32)*$AK20</f>
        <v>7.1111111111111125</v>
      </c>
      <c r="AS20" s="149">
        <f>(Premissas!$E$32/Premissas!$D$32)*$AK20</f>
        <v>7.1111111111111125</v>
      </c>
      <c r="AT20" s="149">
        <f>(Premissas!$E$32/Premissas!$D$32)*$AK20</f>
        <v>7.1111111111111125</v>
      </c>
      <c r="AU20" s="149">
        <f>(Premissas!$E$32/Premissas!$D$32)*$AK20</f>
        <v>7.1111111111111125</v>
      </c>
      <c r="AV20" s="149">
        <f>(Premissas!$E$32/Premissas!$D$32)*$AK20</f>
        <v>7.1111111111111125</v>
      </c>
      <c r="AW20" s="149">
        <f>(Premissas!$E$32/Premissas!$D$32)*$AK20</f>
        <v>7.1111111111111125</v>
      </c>
      <c r="AX20" s="149">
        <f>(Premissas!$F$32/Premissas!$E$32)*$AW20</f>
        <v>9.4814814814814827</v>
      </c>
      <c r="AY20" s="149">
        <f>(Premissas!$F$32/Premissas!$E$32)*$AW20</f>
        <v>9.4814814814814827</v>
      </c>
      <c r="AZ20" s="149">
        <f>(Premissas!$F$32/Premissas!$E$32)*$AW20</f>
        <v>9.4814814814814827</v>
      </c>
      <c r="BA20" s="149">
        <f>(Premissas!$F$32/Premissas!$E$32)*$AW20</f>
        <v>9.4814814814814827</v>
      </c>
      <c r="BB20" s="149">
        <f>(Premissas!$F$32/Premissas!$E$32)*$AW20</f>
        <v>9.4814814814814827</v>
      </c>
      <c r="BC20" s="149">
        <f>(Premissas!$F$32/Premissas!$E$32)*$AW20</f>
        <v>9.4814814814814827</v>
      </c>
      <c r="BD20" s="149">
        <f>(Premissas!$F$32/Premissas!$E$32)*$AW20</f>
        <v>9.4814814814814827</v>
      </c>
      <c r="BE20" s="149">
        <f>(Premissas!$F$32/Premissas!$E$32)*$AW20</f>
        <v>9.4814814814814827</v>
      </c>
      <c r="BF20" s="149">
        <f>(Premissas!$F$32/Premissas!$E$32)*$AW20</f>
        <v>9.4814814814814827</v>
      </c>
      <c r="BG20" s="149">
        <f>(Premissas!$F$32/Premissas!$E$32)*$AW20</f>
        <v>9.4814814814814827</v>
      </c>
      <c r="BH20" s="149">
        <f>(Premissas!$F$32/Premissas!$E$32)*$AW20</f>
        <v>9.4814814814814827</v>
      </c>
      <c r="BI20" s="149">
        <f>(Premissas!$F$32/Premissas!$E$32)*$AW20</f>
        <v>9.4814814814814827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</row>
    <row r="21" spans="1:85" x14ac:dyDescent="0.3">
      <c r="A21" s="151" t="s">
        <v>160</v>
      </c>
      <c r="B21" s="149"/>
      <c r="C21" s="149"/>
      <c r="D21" s="149"/>
      <c r="E21" s="149"/>
      <c r="F21" s="149"/>
      <c r="G21" s="149"/>
      <c r="H21" s="149">
        <v>3</v>
      </c>
      <c r="I21" s="149">
        <f t="shared" si="6"/>
        <v>3</v>
      </c>
      <c r="J21" s="149">
        <f t="shared" si="6"/>
        <v>3</v>
      </c>
      <c r="K21" s="149">
        <f t="shared" si="6"/>
        <v>3</v>
      </c>
      <c r="L21" s="149">
        <f t="shared" si="6"/>
        <v>3</v>
      </c>
      <c r="M21" s="149">
        <f t="shared" si="6"/>
        <v>3</v>
      </c>
      <c r="N21" s="149">
        <f>((Premissas!$C$32/Premissas!$B$32)*$M21)</f>
        <v>4</v>
      </c>
      <c r="O21" s="149">
        <f>((Premissas!$C$32/Premissas!$B$32)*$M21)</f>
        <v>4</v>
      </c>
      <c r="P21" s="149">
        <f>((Premissas!$C$32/Premissas!$B$32)*$M21)</f>
        <v>4</v>
      </c>
      <c r="Q21" s="149">
        <f>((Premissas!$C$32/Premissas!$B$32)*$M21)</f>
        <v>4</v>
      </c>
      <c r="R21" s="149">
        <f>((Premissas!$C$32/Premissas!$B$32)*$M21)</f>
        <v>4</v>
      </c>
      <c r="S21" s="149">
        <f>((Premissas!$C$32/Premissas!$B$32)*$M21)</f>
        <v>4</v>
      </c>
      <c r="T21" s="149">
        <f>((Premissas!$C$32/Premissas!$B$32)*$M21)</f>
        <v>4</v>
      </c>
      <c r="U21" s="149">
        <f>((Premissas!$C$32/Premissas!$B$32)*$M21)</f>
        <v>4</v>
      </c>
      <c r="V21" s="149">
        <f>((Premissas!$C$32/Premissas!$B$32)*$M21)</f>
        <v>4</v>
      </c>
      <c r="W21" s="149">
        <f>((Premissas!$C$32/Premissas!$B$32)*$M21)</f>
        <v>4</v>
      </c>
      <c r="X21" s="149">
        <f>((Premissas!$C$32/Premissas!$B$32)*$M21)</f>
        <v>4</v>
      </c>
      <c r="Y21" s="149">
        <f>((Premissas!$C$32/Premissas!$B$32)*$M21)</f>
        <v>4</v>
      </c>
      <c r="Z21" s="149">
        <f>(Premissas!$D$32/Premissas!$C$32)*$Y21</f>
        <v>5.3333333333333339</v>
      </c>
      <c r="AA21" s="149">
        <f>(Premissas!$D$32/Premissas!$C$32)*$Y21</f>
        <v>5.3333333333333339</v>
      </c>
      <c r="AB21" s="149">
        <f>(Premissas!$D$32/Premissas!$C$32)*$Y21</f>
        <v>5.3333333333333339</v>
      </c>
      <c r="AC21" s="149">
        <f>(Premissas!$D$32/Premissas!$C$32)*$Y21</f>
        <v>5.3333333333333339</v>
      </c>
      <c r="AD21" s="149">
        <f>(Premissas!$D$32/Premissas!$C$32)*$Y21</f>
        <v>5.3333333333333339</v>
      </c>
      <c r="AE21" s="149">
        <f>(Premissas!$D$32/Premissas!$C$32)*$Y21</f>
        <v>5.3333333333333339</v>
      </c>
      <c r="AF21" s="149">
        <f>(Premissas!$D$32/Premissas!$C$32)*$Y21</f>
        <v>5.3333333333333339</v>
      </c>
      <c r="AG21" s="149">
        <f>(Premissas!$D$32/Premissas!$C$32)*$Y21</f>
        <v>5.3333333333333339</v>
      </c>
      <c r="AH21" s="149">
        <f>(Premissas!$D$32/Premissas!$C$32)*$Y21</f>
        <v>5.3333333333333339</v>
      </c>
      <c r="AI21" s="149">
        <f>(Premissas!$D$32/Premissas!$C$32)*$Y21</f>
        <v>5.3333333333333339</v>
      </c>
      <c r="AJ21" s="149">
        <f>(Premissas!$D$32/Premissas!$C$32)*$Y21</f>
        <v>5.3333333333333339</v>
      </c>
      <c r="AK21" s="149">
        <f>(Premissas!$D$32/Premissas!$C$32)*$Y21</f>
        <v>5.3333333333333339</v>
      </c>
      <c r="AL21" s="149">
        <f>(Premissas!$E$32/Premissas!$D$32)*$AK21</f>
        <v>7.1111111111111125</v>
      </c>
      <c r="AM21" s="149">
        <f>(Premissas!$E$32/Premissas!$D$32)*$AK21</f>
        <v>7.1111111111111125</v>
      </c>
      <c r="AN21" s="149">
        <f>(Premissas!$E$32/Premissas!$D$32)*$AK21</f>
        <v>7.1111111111111125</v>
      </c>
      <c r="AO21" s="149">
        <f>(Premissas!$E$32/Premissas!$D$32)*$AK21</f>
        <v>7.1111111111111125</v>
      </c>
      <c r="AP21" s="149">
        <f>(Premissas!$E$32/Premissas!$D$32)*$AK21</f>
        <v>7.1111111111111125</v>
      </c>
      <c r="AQ21" s="149">
        <f>(Premissas!$E$32/Premissas!$D$32)*$AK21</f>
        <v>7.1111111111111125</v>
      </c>
      <c r="AR21" s="149">
        <f>(Premissas!$E$32/Premissas!$D$32)*$AK21</f>
        <v>7.1111111111111125</v>
      </c>
      <c r="AS21" s="149">
        <f>(Premissas!$E$32/Premissas!$D$32)*$AK21</f>
        <v>7.1111111111111125</v>
      </c>
      <c r="AT21" s="149">
        <f>(Premissas!$E$32/Premissas!$D$32)*$AK21</f>
        <v>7.1111111111111125</v>
      </c>
      <c r="AU21" s="149">
        <f>(Premissas!$E$32/Premissas!$D$32)*$AK21</f>
        <v>7.1111111111111125</v>
      </c>
      <c r="AV21" s="149">
        <f>(Premissas!$E$32/Premissas!$D$32)*$AK21</f>
        <v>7.1111111111111125</v>
      </c>
      <c r="AW21" s="149">
        <f>(Premissas!$E$32/Premissas!$D$32)*$AK21</f>
        <v>7.1111111111111125</v>
      </c>
      <c r="AX21" s="149">
        <f>(Premissas!$F$32/Premissas!$E$32)*$AW21</f>
        <v>9.4814814814814827</v>
      </c>
      <c r="AY21" s="149">
        <f>(Premissas!$F$32/Premissas!$E$32)*$AW21</f>
        <v>9.4814814814814827</v>
      </c>
      <c r="AZ21" s="149">
        <f>(Premissas!$F$32/Premissas!$E$32)*$AW21</f>
        <v>9.4814814814814827</v>
      </c>
      <c r="BA21" s="149">
        <f>(Premissas!$F$32/Premissas!$E$32)*$AW21</f>
        <v>9.4814814814814827</v>
      </c>
      <c r="BB21" s="149">
        <f>(Premissas!$F$32/Premissas!$E$32)*$AW21</f>
        <v>9.4814814814814827</v>
      </c>
      <c r="BC21" s="149">
        <f>(Premissas!$F$32/Premissas!$E$32)*$AW21</f>
        <v>9.4814814814814827</v>
      </c>
      <c r="BD21" s="149">
        <f>(Premissas!$F$32/Premissas!$E$32)*$AW21</f>
        <v>9.4814814814814827</v>
      </c>
      <c r="BE21" s="149">
        <f>(Premissas!$F$32/Premissas!$E$32)*$AW21</f>
        <v>9.4814814814814827</v>
      </c>
      <c r="BF21" s="149">
        <f>(Premissas!$F$32/Premissas!$E$32)*$AW21</f>
        <v>9.4814814814814827</v>
      </c>
      <c r="BG21" s="149">
        <f>(Premissas!$F$32/Premissas!$E$32)*$AW21</f>
        <v>9.4814814814814827</v>
      </c>
      <c r="BH21" s="149">
        <f>(Premissas!$F$32/Premissas!$E$32)*$AW21</f>
        <v>9.4814814814814827</v>
      </c>
      <c r="BI21" s="149">
        <f>(Premissas!$F$32/Premissas!$E$32)*$AW21</f>
        <v>9.4814814814814827</v>
      </c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</row>
    <row r="22" spans="1:85" x14ac:dyDescent="0.3">
      <c r="A22" s="151" t="s">
        <v>161</v>
      </c>
      <c r="B22" s="149"/>
      <c r="C22" s="149"/>
      <c r="D22" s="149"/>
      <c r="E22" s="149"/>
      <c r="F22" s="149"/>
      <c r="G22" s="149"/>
      <c r="H22" s="149">
        <v>2</v>
      </c>
      <c r="I22" s="149">
        <f t="shared" si="6"/>
        <v>2</v>
      </c>
      <c r="J22" s="149">
        <f t="shared" si="6"/>
        <v>2</v>
      </c>
      <c r="K22" s="149">
        <f t="shared" si="6"/>
        <v>2</v>
      </c>
      <c r="L22" s="149">
        <f t="shared" si="6"/>
        <v>2</v>
      </c>
      <c r="M22" s="149">
        <f t="shared" si="6"/>
        <v>2</v>
      </c>
      <c r="N22" s="149">
        <f>((Premissas!$C$32/Premissas!$B$32)*$M22)</f>
        <v>2.6666666666666665</v>
      </c>
      <c r="O22" s="149">
        <f>((Premissas!$C$32/Premissas!$B$32)*$M22)</f>
        <v>2.6666666666666665</v>
      </c>
      <c r="P22" s="149">
        <f>((Premissas!$C$32/Premissas!$B$32)*$M22)</f>
        <v>2.6666666666666665</v>
      </c>
      <c r="Q22" s="149">
        <f>((Premissas!$C$32/Premissas!$B$32)*$M22)</f>
        <v>2.6666666666666665</v>
      </c>
      <c r="R22" s="149">
        <f>((Premissas!$C$32/Premissas!$B$32)*$M22)</f>
        <v>2.6666666666666665</v>
      </c>
      <c r="S22" s="149">
        <f>((Premissas!$C$32/Premissas!$B$32)*$M22)</f>
        <v>2.6666666666666665</v>
      </c>
      <c r="T22" s="149">
        <f>((Premissas!$C$32/Premissas!$B$32)*$M22)</f>
        <v>2.6666666666666665</v>
      </c>
      <c r="U22" s="149">
        <f>((Premissas!$C$32/Premissas!$B$32)*$M22)</f>
        <v>2.6666666666666665</v>
      </c>
      <c r="V22" s="149">
        <f>((Premissas!$C$32/Premissas!$B$32)*$M22)</f>
        <v>2.6666666666666665</v>
      </c>
      <c r="W22" s="149">
        <f>((Premissas!$C$32/Premissas!$B$32)*$M22)</f>
        <v>2.6666666666666665</v>
      </c>
      <c r="X22" s="149">
        <f>((Premissas!$C$32/Premissas!$B$32)*$M22)</f>
        <v>2.6666666666666665</v>
      </c>
      <c r="Y22" s="149">
        <f>((Premissas!$C$32/Premissas!$B$32)*$M22)</f>
        <v>2.6666666666666665</v>
      </c>
      <c r="Z22" s="149">
        <f>(Premissas!$D$32/Premissas!$C$32)*$Y22</f>
        <v>3.5555555555555558</v>
      </c>
      <c r="AA22" s="149">
        <f>(Premissas!$D$32/Premissas!$C$32)*$Y22</f>
        <v>3.5555555555555558</v>
      </c>
      <c r="AB22" s="149">
        <f>(Premissas!$D$32/Premissas!$C$32)*$Y22</f>
        <v>3.5555555555555558</v>
      </c>
      <c r="AC22" s="149">
        <f>(Premissas!$D$32/Premissas!$C$32)*$Y22</f>
        <v>3.5555555555555558</v>
      </c>
      <c r="AD22" s="149">
        <f>(Premissas!$D$32/Premissas!$C$32)*$Y22</f>
        <v>3.5555555555555558</v>
      </c>
      <c r="AE22" s="149">
        <f>(Premissas!$D$32/Premissas!$C$32)*$Y22</f>
        <v>3.5555555555555558</v>
      </c>
      <c r="AF22" s="149">
        <f>(Premissas!$D$32/Premissas!$C$32)*$Y22</f>
        <v>3.5555555555555558</v>
      </c>
      <c r="AG22" s="149">
        <f>(Premissas!$D$32/Premissas!$C$32)*$Y22</f>
        <v>3.5555555555555558</v>
      </c>
      <c r="AH22" s="149">
        <f>(Premissas!$D$32/Premissas!$C$32)*$Y22</f>
        <v>3.5555555555555558</v>
      </c>
      <c r="AI22" s="149">
        <f>(Premissas!$D$32/Premissas!$C$32)*$Y22</f>
        <v>3.5555555555555558</v>
      </c>
      <c r="AJ22" s="149">
        <f>(Premissas!$D$32/Premissas!$C$32)*$Y22</f>
        <v>3.5555555555555558</v>
      </c>
      <c r="AK22" s="149">
        <f>(Premissas!$D$32/Premissas!$C$32)*$Y22</f>
        <v>3.5555555555555558</v>
      </c>
      <c r="AL22" s="149">
        <f>(Premissas!$D$32/Premissas!$C$32)*$Y22</f>
        <v>3.5555555555555558</v>
      </c>
      <c r="AM22" s="149">
        <f>(Premissas!$D$32/Premissas!$C$32)*$Y22</f>
        <v>3.5555555555555558</v>
      </c>
      <c r="AN22" s="149">
        <f>(Premissas!$D$32/Premissas!$C$32)*$Y22</f>
        <v>3.5555555555555558</v>
      </c>
      <c r="AO22" s="149">
        <f>(Premissas!$D$32/Premissas!$C$32)*$Y22</f>
        <v>3.5555555555555558</v>
      </c>
      <c r="AP22" s="149">
        <f>(Premissas!$D$32/Premissas!$C$32)*$Y22</f>
        <v>3.5555555555555558</v>
      </c>
      <c r="AQ22" s="149">
        <f>(Premissas!$D$32/Premissas!$C$32)*$Y22</f>
        <v>3.5555555555555558</v>
      </c>
      <c r="AR22" s="149">
        <f>(Premissas!$D$32/Premissas!$C$32)*$Y22</f>
        <v>3.5555555555555558</v>
      </c>
      <c r="AS22" s="149">
        <f>(Premissas!$D$32/Premissas!$C$32)*$Y22</f>
        <v>3.5555555555555558</v>
      </c>
      <c r="AT22" s="149">
        <f>(Premissas!$D$32/Premissas!$C$32)*$Y22</f>
        <v>3.5555555555555558</v>
      </c>
      <c r="AU22" s="149">
        <f>(Premissas!$D$32/Premissas!$C$32)*$Y22</f>
        <v>3.5555555555555558</v>
      </c>
      <c r="AV22" s="149">
        <f>(Premissas!$D$32/Premissas!$C$32)*$Y22</f>
        <v>3.5555555555555558</v>
      </c>
      <c r="AW22" s="149">
        <f>(Premissas!$D$32/Premissas!$C$32)*$Y22</f>
        <v>3.5555555555555558</v>
      </c>
      <c r="AX22" s="149">
        <f>(Premissas!$D$32/Premissas!$C$32)*$Y22</f>
        <v>3.5555555555555558</v>
      </c>
      <c r="AY22" s="149">
        <f>(Premissas!$D$32/Premissas!$C$32)*$Y22</f>
        <v>3.5555555555555558</v>
      </c>
      <c r="AZ22" s="149">
        <f>(Premissas!$D$32/Premissas!$C$32)*$Y22</f>
        <v>3.5555555555555558</v>
      </c>
      <c r="BA22" s="149">
        <f>(Premissas!$D$32/Premissas!$C$32)*$Y22</f>
        <v>3.5555555555555558</v>
      </c>
      <c r="BB22" s="149">
        <f>(Premissas!$D$32/Premissas!$C$32)*$Y22</f>
        <v>3.5555555555555558</v>
      </c>
      <c r="BC22" s="149">
        <f>(Premissas!$D$32/Premissas!$C$32)*$Y22</f>
        <v>3.5555555555555558</v>
      </c>
      <c r="BD22" s="149">
        <f>(Premissas!$D$32/Premissas!$C$32)*$Y22</f>
        <v>3.5555555555555558</v>
      </c>
      <c r="BE22" s="149">
        <f>(Premissas!$D$32/Premissas!$C$32)*$Y22</f>
        <v>3.5555555555555558</v>
      </c>
      <c r="BF22" s="149">
        <f>(Premissas!$D$32/Premissas!$C$32)*$Y22</f>
        <v>3.5555555555555558</v>
      </c>
      <c r="BG22" s="149">
        <f>(Premissas!$D$32/Premissas!$C$32)*$Y22</f>
        <v>3.5555555555555558</v>
      </c>
      <c r="BH22" s="149">
        <f>(Premissas!$D$32/Premissas!$C$32)*$Y22</f>
        <v>3.5555555555555558</v>
      </c>
      <c r="BI22" s="149">
        <f>(Premissas!$D$32/Premissas!$C$32)*$Y22</f>
        <v>3.5555555555555558</v>
      </c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</row>
    <row r="23" spans="1:85" x14ac:dyDescent="0.3">
      <c r="A23" s="151" t="s">
        <v>162</v>
      </c>
      <c r="B23" s="149"/>
      <c r="C23" s="149"/>
      <c r="D23" s="149"/>
      <c r="E23" s="149"/>
      <c r="F23" s="149"/>
      <c r="G23" s="149"/>
      <c r="H23" s="149">
        <v>2</v>
      </c>
      <c r="I23" s="149">
        <f t="shared" si="6"/>
        <v>2</v>
      </c>
      <c r="J23" s="149">
        <f t="shared" si="6"/>
        <v>2</v>
      </c>
      <c r="K23" s="149">
        <f t="shared" si="6"/>
        <v>2</v>
      </c>
      <c r="L23" s="149">
        <f t="shared" si="6"/>
        <v>2</v>
      </c>
      <c r="M23" s="149">
        <f t="shared" si="6"/>
        <v>2</v>
      </c>
      <c r="N23" s="149">
        <f>((Premissas!$C$32/Premissas!$B$32)*$M23)</f>
        <v>2.6666666666666665</v>
      </c>
      <c r="O23" s="149">
        <f>((Premissas!$C$32/Premissas!$B$32)*$M23)</f>
        <v>2.6666666666666665</v>
      </c>
      <c r="P23" s="149">
        <f>((Premissas!$C$32/Premissas!$B$32)*$M23)</f>
        <v>2.6666666666666665</v>
      </c>
      <c r="Q23" s="149">
        <f>((Premissas!$C$32/Premissas!$B$32)*$M23)</f>
        <v>2.6666666666666665</v>
      </c>
      <c r="R23" s="149">
        <f>((Premissas!$C$32/Premissas!$B$32)*$M23)</f>
        <v>2.6666666666666665</v>
      </c>
      <c r="S23" s="149">
        <f>((Premissas!$C$32/Premissas!$B$32)*$M23)</f>
        <v>2.6666666666666665</v>
      </c>
      <c r="T23" s="149">
        <f>((Premissas!$C$32/Premissas!$B$32)*$M23)</f>
        <v>2.6666666666666665</v>
      </c>
      <c r="U23" s="149">
        <f>((Premissas!$C$32/Premissas!$B$32)*$M23)</f>
        <v>2.6666666666666665</v>
      </c>
      <c r="V23" s="149">
        <f>((Premissas!$C$32/Premissas!$B$32)*$M23)</f>
        <v>2.6666666666666665</v>
      </c>
      <c r="W23" s="149">
        <f>((Premissas!$C$32/Premissas!$B$32)*$M23)</f>
        <v>2.6666666666666665</v>
      </c>
      <c r="X23" s="149">
        <f>((Premissas!$C$32/Premissas!$B$32)*$M23)</f>
        <v>2.6666666666666665</v>
      </c>
      <c r="Y23" s="149">
        <f>((Premissas!$C$32/Premissas!$B$32)*$M23)</f>
        <v>2.6666666666666665</v>
      </c>
      <c r="Z23" s="149">
        <f>(Premissas!$D$32/Premissas!$C$32)*$Y23</f>
        <v>3.5555555555555558</v>
      </c>
      <c r="AA23" s="149">
        <f>(Premissas!$D$32/Premissas!$C$32)*$Y23</f>
        <v>3.5555555555555558</v>
      </c>
      <c r="AB23" s="149">
        <f>(Premissas!$D$32/Premissas!$C$32)*$Y23</f>
        <v>3.5555555555555558</v>
      </c>
      <c r="AC23" s="149">
        <f>(Premissas!$D$32/Premissas!$C$32)*$Y23</f>
        <v>3.5555555555555558</v>
      </c>
      <c r="AD23" s="149">
        <f>(Premissas!$D$32/Premissas!$C$32)*$Y23</f>
        <v>3.5555555555555558</v>
      </c>
      <c r="AE23" s="149">
        <f>(Premissas!$D$32/Premissas!$C$32)*$Y23</f>
        <v>3.5555555555555558</v>
      </c>
      <c r="AF23" s="149">
        <f>(Premissas!$D$32/Premissas!$C$32)*$Y23</f>
        <v>3.5555555555555558</v>
      </c>
      <c r="AG23" s="149">
        <f>(Premissas!$D$32/Premissas!$C$32)*$Y23</f>
        <v>3.5555555555555558</v>
      </c>
      <c r="AH23" s="149">
        <f>(Premissas!$D$32/Premissas!$C$32)*$Y23</f>
        <v>3.5555555555555558</v>
      </c>
      <c r="AI23" s="149">
        <f>(Premissas!$D$32/Premissas!$C$32)*$Y23</f>
        <v>3.5555555555555558</v>
      </c>
      <c r="AJ23" s="149">
        <f>(Premissas!$D$32/Premissas!$C$32)*$Y23</f>
        <v>3.5555555555555558</v>
      </c>
      <c r="AK23" s="149">
        <f>(Premissas!$D$32/Premissas!$C$32)*$Y23</f>
        <v>3.5555555555555558</v>
      </c>
      <c r="AL23" s="149">
        <f>(Premissas!$E$32/Premissas!$D$32)*$AK23</f>
        <v>4.7407407407407414</v>
      </c>
      <c r="AM23" s="149">
        <f>(Premissas!$E$32/Premissas!$D$32)*$AK23</f>
        <v>4.7407407407407414</v>
      </c>
      <c r="AN23" s="149">
        <f>(Premissas!$E$32/Premissas!$D$32)*$AK23</f>
        <v>4.7407407407407414</v>
      </c>
      <c r="AO23" s="149">
        <f>(Premissas!$E$32/Premissas!$D$32)*$AK23</f>
        <v>4.7407407407407414</v>
      </c>
      <c r="AP23" s="149">
        <f>(Premissas!$E$32/Premissas!$D$32)*$AK23</f>
        <v>4.7407407407407414</v>
      </c>
      <c r="AQ23" s="149">
        <f>(Premissas!$E$32/Premissas!$D$32)*$AK23</f>
        <v>4.7407407407407414</v>
      </c>
      <c r="AR23" s="149">
        <f>(Premissas!$E$32/Premissas!$D$32)*$AK23</f>
        <v>4.7407407407407414</v>
      </c>
      <c r="AS23" s="149">
        <f>(Premissas!$E$32/Premissas!$D$32)*$AK23</f>
        <v>4.7407407407407414</v>
      </c>
      <c r="AT23" s="149">
        <f>(Premissas!$E$32/Premissas!$D$32)*$AK23</f>
        <v>4.7407407407407414</v>
      </c>
      <c r="AU23" s="149">
        <f>(Premissas!$E$32/Premissas!$D$32)*$AK23</f>
        <v>4.7407407407407414</v>
      </c>
      <c r="AV23" s="149">
        <f>(Premissas!$E$32/Premissas!$D$32)*$AK23</f>
        <v>4.7407407407407414</v>
      </c>
      <c r="AW23" s="149">
        <f>(Premissas!$E$32/Premissas!$D$32)*$AK23</f>
        <v>4.7407407407407414</v>
      </c>
      <c r="AX23" s="149">
        <f>(Premissas!$F$32/Premissas!$E$32)*$AW23</f>
        <v>6.3209876543209882</v>
      </c>
      <c r="AY23" s="149">
        <f>(Premissas!$F$32/Premissas!$E$32)*$AW23</f>
        <v>6.3209876543209882</v>
      </c>
      <c r="AZ23" s="149">
        <f>(Premissas!$F$32/Premissas!$E$32)*$AW23</f>
        <v>6.3209876543209882</v>
      </c>
      <c r="BA23" s="149">
        <f>(Premissas!$F$32/Premissas!$E$32)*$AW23</f>
        <v>6.3209876543209882</v>
      </c>
      <c r="BB23" s="149">
        <f>(Premissas!$F$32/Premissas!$E$32)*$AW23</f>
        <v>6.3209876543209882</v>
      </c>
      <c r="BC23" s="149">
        <f>(Premissas!$F$32/Premissas!$E$32)*$AW23</f>
        <v>6.3209876543209882</v>
      </c>
      <c r="BD23" s="149">
        <f>(Premissas!$F$32/Premissas!$E$32)*$AW23</f>
        <v>6.3209876543209882</v>
      </c>
      <c r="BE23" s="149">
        <f>(Premissas!$F$32/Premissas!$E$32)*$AW23</f>
        <v>6.3209876543209882</v>
      </c>
      <c r="BF23" s="149">
        <f>(Premissas!$F$32/Premissas!$E$32)*$AW23</f>
        <v>6.3209876543209882</v>
      </c>
      <c r="BG23" s="149">
        <f>(Premissas!$F$32/Premissas!$E$32)*$AW23</f>
        <v>6.3209876543209882</v>
      </c>
      <c r="BH23" s="149">
        <f>(Premissas!$F$32/Premissas!$E$32)*$AW23</f>
        <v>6.3209876543209882</v>
      </c>
      <c r="BI23" s="149">
        <f>(Premissas!$F$32/Premissas!$E$32)*$AW23</f>
        <v>6.3209876543209882</v>
      </c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</row>
    <row r="24" spans="1:85" x14ac:dyDescent="0.3">
      <c r="A24" s="150" t="s">
        <v>107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</row>
    <row r="25" spans="1:85" x14ac:dyDescent="0.3">
      <c r="A25" s="151" t="s">
        <v>110</v>
      </c>
      <c r="B25" s="149">
        <v>1</v>
      </c>
      <c r="C25" s="149">
        <f>B25</f>
        <v>1</v>
      </c>
      <c r="D25" s="149">
        <f>C25</f>
        <v>1</v>
      </c>
      <c r="E25" s="149">
        <f>D25</f>
        <v>1</v>
      </c>
      <c r="F25" s="149">
        <f>E25</f>
        <v>1</v>
      </c>
      <c r="G25" s="149">
        <f>F25</f>
        <v>1</v>
      </c>
      <c r="H25" s="149">
        <v>1</v>
      </c>
      <c r="I25" s="149">
        <f t="shared" ref="I25:AN25" si="8">H25</f>
        <v>1</v>
      </c>
      <c r="J25" s="149">
        <f t="shared" si="8"/>
        <v>1</v>
      </c>
      <c r="K25" s="149">
        <f t="shared" si="8"/>
        <v>1</v>
      </c>
      <c r="L25" s="149">
        <f t="shared" si="8"/>
        <v>1</v>
      </c>
      <c r="M25" s="149">
        <f t="shared" si="8"/>
        <v>1</v>
      </c>
      <c r="N25" s="149">
        <f t="shared" si="8"/>
        <v>1</v>
      </c>
      <c r="O25" s="149">
        <f t="shared" si="8"/>
        <v>1</v>
      </c>
      <c r="P25" s="149">
        <f t="shared" si="8"/>
        <v>1</v>
      </c>
      <c r="Q25" s="149">
        <f t="shared" si="8"/>
        <v>1</v>
      </c>
      <c r="R25" s="149">
        <f t="shared" si="8"/>
        <v>1</v>
      </c>
      <c r="S25" s="149">
        <f t="shared" si="8"/>
        <v>1</v>
      </c>
      <c r="T25" s="149">
        <f t="shared" si="8"/>
        <v>1</v>
      </c>
      <c r="U25" s="149">
        <f t="shared" si="8"/>
        <v>1</v>
      </c>
      <c r="V25" s="149">
        <f t="shared" si="8"/>
        <v>1</v>
      </c>
      <c r="W25" s="149">
        <f t="shared" si="8"/>
        <v>1</v>
      </c>
      <c r="X25" s="149">
        <f t="shared" si="8"/>
        <v>1</v>
      </c>
      <c r="Y25" s="149">
        <f t="shared" si="8"/>
        <v>1</v>
      </c>
      <c r="Z25" s="149">
        <f t="shared" si="8"/>
        <v>1</v>
      </c>
      <c r="AA25" s="149">
        <f t="shared" si="8"/>
        <v>1</v>
      </c>
      <c r="AB25" s="149">
        <f t="shared" si="8"/>
        <v>1</v>
      </c>
      <c r="AC25" s="149">
        <f t="shared" si="8"/>
        <v>1</v>
      </c>
      <c r="AD25" s="149">
        <f t="shared" si="8"/>
        <v>1</v>
      </c>
      <c r="AE25" s="149">
        <f t="shared" si="8"/>
        <v>1</v>
      </c>
      <c r="AF25" s="149">
        <f t="shared" si="8"/>
        <v>1</v>
      </c>
      <c r="AG25" s="149">
        <f t="shared" si="8"/>
        <v>1</v>
      </c>
      <c r="AH25" s="149">
        <f t="shared" si="8"/>
        <v>1</v>
      </c>
      <c r="AI25" s="149">
        <f t="shared" si="8"/>
        <v>1</v>
      </c>
      <c r="AJ25" s="149">
        <f t="shared" si="8"/>
        <v>1</v>
      </c>
      <c r="AK25" s="149">
        <f t="shared" si="8"/>
        <v>1</v>
      </c>
      <c r="AL25" s="149">
        <f t="shared" si="8"/>
        <v>1</v>
      </c>
      <c r="AM25" s="149">
        <f t="shared" si="8"/>
        <v>1</v>
      </c>
      <c r="AN25" s="149">
        <f t="shared" si="8"/>
        <v>1</v>
      </c>
      <c r="AO25" s="149">
        <f t="shared" ref="AO25:BI25" si="9">AN25</f>
        <v>1</v>
      </c>
      <c r="AP25" s="149">
        <f t="shared" si="9"/>
        <v>1</v>
      </c>
      <c r="AQ25" s="149">
        <f t="shared" si="9"/>
        <v>1</v>
      </c>
      <c r="AR25" s="149">
        <f t="shared" si="9"/>
        <v>1</v>
      </c>
      <c r="AS25" s="149">
        <f t="shared" si="9"/>
        <v>1</v>
      </c>
      <c r="AT25" s="149">
        <f t="shared" si="9"/>
        <v>1</v>
      </c>
      <c r="AU25" s="149">
        <f t="shared" si="9"/>
        <v>1</v>
      </c>
      <c r="AV25" s="149">
        <f t="shared" si="9"/>
        <v>1</v>
      </c>
      <c r="AW25" s="149">
        <f t="shared" si="9"/>
        <v>1</v>
      </c>
      <c r="AX25" s="149">
        <f t="shared" si="9"/>
        <v>1</v>
      </c>
      <c r="AY25" s="149">
        <f t="shared" si="9"/>
        <v>1</v>
      </c>
      <c r="AZ25" s="149">
        <f t="shared" si="9"/>
        <v>1</v>
      </c>
      <c r="BA25" s="149">
        <f t="shared" si="9"/>
        <v>1</v>
      </c>
      <c r="BB25" s="149">
        <f t="shared" si="9"/>
        <v>1</v>
      </c>
      <c r="BC25" s="149">
        <f t="shared" si="9"/>
        <v>1</v>
      </c>
      <c r="BD25" s="149">
        <f t="shared" si="9"/>
        <v>1</v>
      </c>
      <c r="BE25" s="149">
        <f t="shared" si="9"/>
        <v>1</v>
      </c>
      <c r="BF25" s="149">
        <f t="shared" si="9"/>
        <v>1</v>
      </c>
      <c r="BG25" s="149">
        <f t="shared" si="9"/>
        <v>1</v>
      </c>
      <c r="BH25" s="149">
        <f t="shared" si="9"/>
        <v>1</v>
      </c>
      <c r="BI25" s="149">
        <f t="shared" si="9"/>
        <v>1</v>
      </c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</row>
    <row r="26" spans="1:85" s="47" customFormat="1" x14ac:dyDescent="0.3">
      <c r="A26" s="150" t="s">
        <v>93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85" x14ac:dyDescent="0.3">
      <c r="A27" s="150" t="s">
        <v>79</v>
      </c>
      <c r="B27" s="1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9"/>
    </row>
    <row r="28" spans="1:85" x14ac:dyDescent="0.3">
      <c r="A28" s="151" t="s">
        <v>181</v>
      </c>
      <c r="B28" s="149">
        <v>5000</v>
      </c>
      <c r="C28" s="52">
        <f>B28</f>
        <v>5000</v>
      </c>
      <c r="D28" s="52">
        <f t="shared" ref="D28:BI28" si="10">C28</f>
        <v>5000</v>
      </c>
      <c r="E28" s="52">
        <f t="shared" si="10"/>
        <v>5000</v>
      </c>
      <c r="F28" s="52">
        <f t="shared" si="10"/>
        <v>5000</v>
      </c>
      <c r="G28" s="52">
        <f t="shared" si="10"/>
        <v>5000</v>
      </c>
      <c r="H28" s="52">
        <v>6000</v>
      </c>
      <c r="I28" s="52">
        <f t="shared" si="10"/>
        <v>6000</v>
      </c>
      <c r="J28" s="52">
        <f t="shared" si="10"/>
        <v>6000</v>
      </c>
      <c r="K28" s="52">
        <f t="shared" si="10"/>
        <v>6000</v>
      </c>
      <c r="L28" s="52">
        <f t="shared" si="10"/>
        <v>6000</v>
      </c>
      <c r="M28" s="52">
        <f t="shared" si="10"/>
        <v>6000</v>
      </c>
      <c r="N28" s="52">
        <f t="shared" si="10"/>
        <v>6000</v>
      </c>
      <c r="O28" s="52">
        <f t="shared" si="10"/>
        <v>6000</v>
      </c>
      <c r="P28" s="52">
        <f t="shared" si="10"/>
        <v>6000</v>
      </c>
      <c r="Q28" s="52">
        <f t="shared" si="10"/>
        <v>6000</v>
      </c>
      <c r="R28" s="52">
        <f t="shared" si="10"/>
        <v>6000</v>
      </c>
      <c r="S28" s="52">
        <f t="shared" si="10"/>
        <v>6000</v>
      </c>
      <c r="T28" s="52">
        <f t="shared" si="10"/>
        <v>6000</v>
      </c>
      <c r="U28" s="52">
        <f t="shared" si="10"/>
        <v>6000</v>
      </c>
      <c r="V28" s="52">
        <f t="shared" si="10"/>
        <v>6000</v>
      </c>
      <c r="W28" s="52">
        <f t="shared" si="10"/>
        <v>6000</v>
      </c>
      <c r="X28" s="52">
        <f t="shared" si="10"/>
        <v>6000</v>
      </c>
      <c r="Y28" s="52">
        <f t="shared" si="10"/>
        <v>6000</v>
      </c>
      <c r="Z28" s="52">
        <f t="shared" si="10"/>
        <v>6000</v>
      </c>
      <c r="AA28" s="52">
        <f t="shared" si="10"/>
        <v>6000</v>
      </c>
      <c r="AB28" s="52">
        <f t="shared" si="10"/>
        <v>6000</v>
      </c>
      <c r="AC28" s="52">
        <f t="shared" si="10"/>
        <v>6000</v>
      </c>
      <c r="AD28" s="52">
        <f t="shared" si="10"/>
        <v>6000</v>
      </c>
      <c r="AE28" s="52">
        <f t="shared" si="10"/>
        <v>6000</v>
      </c>
      <c r="AF28" s="52">
        <f t="shared" si="10"/>
        <v>6000</v>
      </c>
      <c r="AG28" s="52">
        <f t="shared" si="10"/>
        <v>6000</v>
      </c>
      <c r="AH28" s="52">
        <f t="shared" si="10"/>
        <v>6000</v>
      </c>
      <c r="AI28" s="52">
        <f t="shared" si="10"/>
        <v>6000</v>
      </c>
      <c r="AJ28" s="52">
        <f t="shared" si="10"/>
        <v>6000</v>
      </c>
      <c r="AK28" s="52">
        <f t="shared" si="10"/>
        <v>6000</v>
      </c>
      <c r="AL28" s="52">
        <f t="shared" si="10"/>
        <v>6000</v>
      </c>
      <c r="AM28" s="52">
        <f t="shared" si="10"/>
        <v>6000</v>
      </c>
      <c r="AN28" s="52">
        <f t="shared" si="10"/>
        <v>6000</v>
      </c>
      <c r="AO28" s="52">
        <f t="shared" si="10"/>
        <v>6000</v>
      </c>
      <c r="AP28" s="52">
        <f t="shared" si="10"/>
        <v>6000</v>
      </c>
      <c r="AQ28" s="52">
        <f t="shared" si="10"/>
        <v>6000</v>
      </c>
      <c r="AR28" s="52">
        <f t="shared" si="10"/>
        <v>6000</v>
      </c>
      <c r="AS28" s="52">
        <f t="shared" si="10"/>
        <v>6000</v>
      </c>
      <c r="AT28" s="52">
        <f t="shared" si="10"/>
        <v>6000</v>
      </c>
      <c r="AU28" s="52">
        <f t="shared" si="10"/>
        <v>6000</v>
      </c>
      <c r="AV28" s="52">
        <f t="shared" si="10"/>
        <v>6000</v>
      </c>
      <c r="AW28" s="52">
        <f t="shared" si="10"/>
        <v>6000</v>
      </c>
      <c r="AX28" s="52">
        <f t="shared" si="10"/>
        <v>6000</v>
      </c>
      <c r="AY28" s="52">
        <f t="shared" si="10"/>
        <v>6000</v>
      </c>
      <c r="AZ28" s="52">
        <f t="shared" si="10"/>
        <v>6000</v>
      </c>
      <c r="BA28" s="52">
        <f t="shared" si="10"/>
        <v>6000</v>
      </c>
      <c r="BB28" s="52">
        <f t="shared" si="10"/>
        <v>6000</v>
      </c>
      <c r="BC28" s="52">
        <f t="shared" si="10"/>
        <v>6000</v>
      </c>
      <c r="BD28" s="52">
        <f t="shared" si="10"/>
        <v>6000</v>
      </c>
      <c r="BE28" s="52">
        <f t="shared" si="10"/>
        <v>6000</v>
      </c>
      <c r="BF28" s="52">
        <f t="shared" si="10"/>
        <v>6000</v>
      </c>
      <c r="BG28" s="52">
        <f t="shared" si="10"/>
        <v>6000</v>
      </c>
      <c r="BH28" s="52">
        <f t="shared" si="10"/>
        <v>6000</v>
      </c>
      <c r="BI28" s="52">
        <f t="shared" si="10"/>
        <v>6000</v>
      </c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</row>
    <row r="29" spans="1:85" x14ac:dyDescent="0.3">
      <c r="A29" s="151" t="s">
        <v>185</v>
      </c>
      <c r="B29" s="149">
        <v>2500</v>
      </c>
      <c r="C29" s="52">
        <f>B29</f>
        <v>2500</v>
      </c>
      <c r="D29" s="52">
        <f t="shared" ref="D29:BI29" si="11">C29</f>
        <v>2500</v>
      </c>
      <c r="E29" s="52">
        <f t="shared" si="11"/>
        <v>2500</v>
      </c>
      <c r="F29" s="52">
        <f t="shared" si="11"/>
        <v>2500</v>
      </c>
      <c r="G29" s="52">
        <f t="shared" si="11"/>
        <v>2500</v>
      </c>
      <c r="H29" s="52">
        <v>4000</v>
      </c>
      <c r="I29" s="52">
        <f t="shared" si="11"/>
        <v>4000</v>
      </c>
      <c r="J29" s="52">
        <f t="shared" si="11"/>
        <v>4000</v>
      </c>
      <c r="K29" s="52">
        <f t="shared" si="11"/>
        <v>4000</v>
      </c>
      <c r="L29" s="52">
        <f t="shared" si="11"/>
        <v>4000</v>
      </c>
      <c r="M29" s="52">
        <f t="shared" si="11"/>
        <v>4000</v>
      </c>
      <c r="N29" s="52">
        <f t="shared" si="11"/>
        <v>4000</v>
      </c>
      <c r="O29" s="52">
        <f t="shared" si="11"/>
        <v>4000</v>
      </c>
      <c r="P29" s="52">
        <f t="shared" si="11"/>
        <v>4000</v>
      </c>
      <c r="Q29" s="52">
        <f t="shared" si="11"/>
        <v>4000</v>
      </c>
      <c r="R29" s="52">
        <f t="shared" si="11"/>
        <v>4000</v>
      </c>
      <c r="S29" s="52">
        <f t="shared" si="11"/>
        <v>4000</v>
      </c>
      <c r="T29" s="52">
        <f t="shared" si="11"/>
        <v>4000</v>
      </c>
      <c r="U29" s="52">
        <f t="shared" si="11"/>
        <v>4000</v>
      </c>
      <c r="V29" s="52">
        <f t="shared" si="11"/>
        <v>4000</v>
      </c>
      <c r="W29" s="52">
        <f t="shared" si="11"/>
        <v>4000</v>
      </c>
      <c r="X29" s="52">
        <f t="shared" si="11"/>
        <v>4000</v>
      </c>
      <c r="Y29" s="52">
        <f t="shared" si="11"/>
        <v>4000</v>
      </c>
      <c r="Z29" s="52">
        <f t="shared" si="11"/>
        <v>4000</v>
      </c>
      <c r="AA29" s="52">
        <f t="shared" si="11"/>
        <v>4000</v>
      </c>
      <c r="AB29" s="52">
        <f t="shared" si="11"/>
        <v>4000</v>
      </c>
      <c r="AC29" s="52">
        <f t="shared" si="11"/>
        <v>4000</v>
      </c>
      <c r="AD29" s="52">
        <f t="shared" si="11"/>
        <v>4000</v>
      </c>
      <c r="AE29" s="52">
        <f t="shared" si="11"/>
        <v>4000</v>
      </c>
      <c r="AF29" s="52">
        <f t="shared" si="11"/>
        <v>4000</v>
      </c>
      <c r="AG29" s="52">
        <f t="shared" si="11"/>
        <v>4000</v>
      </c>
      <c r="AH29" s="52">
        <f t="shared" si="11"/>
        <v>4000</v>
      </c>
      <c r="AI29" s="52">
        <f t="shared" si="11"/>
        <v>4000</v>
      </c>
      <c r="AJ29" s="52">
        <f t="shared" si="11"/>
        <v>4000</v>
      </c>
      <c r="AK29" s="52">
        <f t="shared" si="11"/>
        <v>4000</v>
      </c>
      <c r="AL29" s="52">
        <f t="shared" si="11"/>
        <v>4000</v>
      </c>
      <c r="AM29" s="52">
        <f t="shared" si="11"/>
        <v>4000</v>
      </c>
      <c r="AN29" s="52">
        <f t="shared" si="11"/>
        <v>4000</v>
      </c>
      <c r="AO29" s="52">
        <f t="shared" si="11"/>
        <v>4000</v>
      </c>
      <c r="AP29" s="52">
        <f t="shared" si="11"/>
        <v>4000</v>
      </c>
      <c r="AQ29" s="52">
        <f t="shared" si="11"/>
        <v>4000</v>
      </c>
      <c r="AR29" s="52">
        <f t="shared" si="11"/>
        <v>4000</v>
      </c>
      <c r="AS29" s="52">
        <f t="shared" si="11"/>
        <v>4000</v>
      </c>
      <c r="AT29" s="52">
        <f t="shared" si="11"/>
        <v>4000</v>
      </c>
      <c r="AU29" s="52">
        <f t="shared" si="11"/>
        <v>4000</v>
      </c>
      <c r="AV29" s="52">
        <f t="shared" si="11"/>
        <v>4000</v>
      </c>
      <c r="AW29" s="52">
        <f t="shared" si="11"/>
        <v>4000</v>
      </c>
      <c r="AX29" s="52">
        <f t="shared" si="11"/>
        <v>4000</v>
      </c>
      <c r="AY29" s="52">
        <f t="shared" si="11"/>
        <v>4000</v>
      </c>
      <c r="AZ29" s="52">
        <f t="shared" si="11"/>
        <v>4000</v>
      </c>
      <c r="BA29" s="52">
        <f t="shared" si="11"/>
        <v>4000</v>
      </c>
      <c r="BB29" s="52">
        <f t="shared" si="11"/>
        <v>4000</v>
      </c>
      <c r="BC29" s="52">
        <f t="shared" si="11"/>
        <v>4000</v>
      </c>
      <c r="BD29" s="52">
        <f t="shared" si="11"/>
        <v>4000</v>
      </c>
      <c r="BE29" s="52">
        <f t="shared" si="11"/>
        <v>4000</v>
      </c>
      <c r="BF29" s="52">
        <f t="shared" si="11"/>
        <v>4000</v>
      </c>
      <c r="BG29" s="52">
        <f t="shared" si="11"/>
        <v>4000</v>
      </c>
      <c r="BH29" s="52">
        <f t="shared" si="11"/>
        <v>4000</v>
      </c>
      <c r="BI29" s="52">
        <f t="shared" si="11"/>
        <v>4000</v>
      </c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</row>
    <row r="30" spans="1:85" x14ac:dyDescent="0.3">
      <c r="A30" s="150" t="s">
        <v>108</v>
      </c>
      <c r="B30" s="14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</row>
    <row r="31" spans="1:85" x14ac:dyDescent="0.3">
      <c r="A31" s="151" t="s">
        <v>153</v>
      </c>
      <c r="B31" s="149">
        <v>8000</v>
      </c>
      <c r="C31" s="52">
        <f>B31</f>
        <v>8000</v>
      </c>
      <c r="D31" s="52">
        <f t="shared" ref="D31:BI31" si="12">C31</f>
        <v>8000</v>
      </c>
      <c r="E31" s="52">
        <f t="shared" si="12"/>
        <v>8000</v>
      </c>
      <c r="F31" s="52">
        <f t="shared" si="12"/>
        <v>8000</v>
      </c>
      <c r="G31" s="52">
        <f t="shared" si="12"/>
        <v>8000</v>
      </c>
      <c r="H31" s="52">
        <f t="shared" si="12"/>
        <v>8000</v>
      </c>
      <c r="I31" s="52">
        <f t="shared" si="12"/>
        <v>8000</v>
      </c>
      <c r="J31" s="52">
        <f t="shared" si="12"/>
        <v>8000</v>
      </c>
      <c r="K31" s="52">
        <f t="shared" si="12"/>
        <v>8000</v>
      </c>
      <c r="L31" s="52">
        <f t="shared" si="12"/>
        <v>8000</v>
      </c>
      <c r="M31" s="52">
        <f t="shared" si="12"/>
        <v>8000</v>
      </c>
      <c r="N31" s="52">
        <f t="shared" si="12"/>
        <v>8000</v>
      </c>
      <c r="O31" s="52">
        <f t="shared" si="12"/>
        <v>8000</v>
      </c>
      <c r="P31" s="52">
        <f t="shared" si="12"/>
        <v>8000</v>
      </c>
      <c r="Q31" s="52">
        <f t="shared" si="12"/>
        <v>8000</v>
      </c>
      <c r="R31" s="52">
        <f t="shared" si="12"/>
        <v>8000</v>
      </c>
      <c r="S31" s="52">
        <f t="shared" si="12"/>
        <v>8000</v>
      </c>
      <c r="T31" s="52">
        <f t="shared" si="12"/>
        <v>8000</v>
      </c>
      <c r="U31" s="52">
        <f t="shared" si="12"/>
        <v>8000</v>
      </c>
      <c r="V31" s="52">
        <f t="shared" si="12"/>
        <v>8000</v>
      </c>
      <c r="W31" s="52">
        <f t="shared" si="12"/>
        <v>8000</v>
      </c>
      <c r="X31" s="52">
        <f t="shared" si="12"/>
        <v>8000</v>
      </c>
      <c r="Y31" s="52">
        <f t="shared" si="12"/>
        <v>8000</v>
      </c>
      <c r="Z31" s="52">
        <f t="shared" si="12"/>
        <v>8000</v>
      </c>
      <c r="AA31" s="52">
        <f t="shared" si="12"/>
        <v>8000</v>
      </c>
      <c r="AB31" s="52">
        <f t="shared" si="12"/>
        <v>8000</v>
      </c>
      <c r="AC31" s="52">
        <f t="shared" si="12"/>
        <v>8000</v>
      </c>
      <c r="AD31" s="52">
        <f t="shared" si="12"/>
        <v>8000</v>
      </c>
      <c r="AE31" s="52">
        <f t="shared" si="12"/>
        <v>8000</v>
      </c>
      <c r="AF31" s="52">
        <f t="shared" si="12"/>
        <v>8000</v>
      </c>
      <c r="AG31" s="52">
        <f t="shared" si="12"/>
        <v>8000</v>
      </c>
      <c r="AH31" s="52">
        <f t="shared" si="12"/>
        <v>8000</v>
      </c>
      <c r="AI31" s="52">
        <f t="shared" si="12"/>
        <v>8000</v>
      </c>
      <c r="AJ31" s="52">
        <f t="shared" si="12"/>
        <v>8000</v>
      </c>
      <c r="AK31" s="52">
        <f t="shared" si="12"/>
        <v>8000</v>
      </c>
      <c r="AL31" s="52">
        <f t="shared" si="12"/>
        <v>8000</v>
      </c>
      <c r="AM31" s="52">
        <f t="shared" si="12"/>
        <v>8000</v>
      </c>
      <c r="AN31" s="52">
        <f t="shared" si="12"/>
        <v>8000</v>
      </c>
      <c r="AO31" s="52">
        <f t="shared" si="12"/>
        <v>8000</v>
      </c>
      <c r="AP31" s="52">
        <f t="shared" si="12"/>
        <v>8000</v>
      </c>
      <c r="AQ31" s="52">
        <f t="shared" si="12"/>
        <v>8000</v>
      </c>
      <c r="AR31" s="52">
        <f t="shared" si="12"/>
        <v>8000</v>
      </c>
      <c r="AS31" s="52">
        <f t="shared" si="12"/>
        <v>8000</v>
      </c>
      <c r="AT31" s="52">
        <f t="shared" si="12"/>
        <v>8000</v>
      </c>
      <c r="AU31" s="52">
        <f t="shared" si="12"/>
        <v>8000</v>
      </c>
      <c r="AV31" s="52">
        <f t="shared" si="12"/>
        <v>8000</v>
      </c>
      <c r="AW31" s="52">
        <f t="shared" si="12"/>
        <v>8000</v>
      </c>
      <c r="AX31" s="52">
        <f t="shared" si="12"/>
        <v>8000</v>
      </c>
      <c r="AY31" s="52">
        <f t="shared" si="12"/>
        <v>8000</v>
      </c>
      <c r="AZ31" s="52">
        <f t="shared" si="12"/>
        <v>8000</v>
      </c>
      <c r="BA31" s="52">
        <f t="shared" si="12"/>
        <v>8000</v>
      </c>
      <c r="BB31" s="52">
        <f t="shared" si="12"/>
        <v>8000</v>
      </c>
      <c r="BC31" s="52">
        <f t="shared" si="12"/>
        <v>8000</v>
      </c>
      <c r="BD31" s="52">
        <f t="shared" si="12"/>
        <v>8000</v>
      </c>
      <c r="BE31" s="52">
        <f t="shared" si="12"/>
        <v>8000</v>
      </c>
      <c r="BF31" s="52">
        <f t="shared" si="12"/>
        <v>8000</v>
      </c>
      <c r="BG31" s="52">
        <f t="shared" si="12"/>
        <v>8000</v>
      </c>
      <c r="BH31" s="52">
        <f t="shared" si="12"/>
        <v>8000</v>
      </c>
      <c r="BI31" s="52">
        <f t="shared" si="12"/>
        <v>8000</v>
      </c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</row>
    <row r="32" spans="1:85" x14ac:dyDescent="0.3">
      <c r="A32" s="151" t="s">
        <v>154</v>
      </c>
      <c r="B32" s="149">
        <v>8000</v>
      </c>
      <c r="C32" s="52">
        <f>B32</f>
        <v>8000</v>
      </c>
      <c r="D32" s="52">
        <f t="shared" ref="D32:BI32" si="13">C32</f>
        <v>8000</v>
      </c>
      <c r="E32" s="52">
        <f t="shared" si="13"/>
        <v>8000</v>
      </c>
      <c r="F32" s="52">
        <f t="shared" si="13"/>
        <v>8000</v>
      </c>
      <c r="G32" s="52">
        <f t="shared" si="13"/>
        <v>8000</v>
      </c>
      <c r="H32" s="52">
        <f t="shared" si="13"/>
        <v>8000</v>
      </c>
      <c r="I32" s="52">
        <f t="shared" si="13"/>
        <v>8000</v>
      </c>
      <c r="J32" s="52">
        <f t="shared" si="13"/>
        <v>8000</v>
      </c>
      <c r="K32" s="52">
        <f t="shared" si="13"/>
        <v>8000</v>
      </c>
      <c r="L32" s="52">
        <f t="shared" si="13"/>
        <v>8000</v>
      </c>
      <c r="M32" s="52">
        <f t="shared" si="13"/>
        <v>8000</v>
      </c>
      <c r="N32" s="52">
        <f t="shared" si="13"/>
        <v>8000</v>
      </c>
      <c r="O32" s="52">
        <f t="shared" si="13"/>
        <v>8000</v>
      </c>
      <c r="P32" s="52">
        <f t="shared" si="13"/>
        <v>8000</v>
      </c>
      <c r="Q32" s="52">
        <f t="shared" si="13"/>
        <v>8000</v>
      </c>
      <c r="R32" s="52">
        <f t="shared" si="13"/>
        <v>8000</v>
      </c>
      <c r="S32" s="52">
        <f t="shared" si="13"/>
        <v>8000</v>
      </c>
      <c r="T32" s="52">
        <f t="shared" si="13"/>
        <v>8000</v>
      </c>
      <c r="U32" s="52">
        <f t="shared" si="13"/>
        <v>8000</v>
      </c>
      <c r="V32" s="52">
        <f t="shared" si="13"/>
        <v>8000</v>
      </c>
      <c r="W32" s="52">
        <f t="shared" si="13"/>
        <v>8000</v>
      </c>
      <c r="X32" s="52">
        <f t="shared" si="13"/>
        <v>8000</v>
      </c>
      <c r="Y32" s="52">
        <f t="shared" si="13"/>
        <v>8000</v>
      </c>
      <c r="Z32" s="52">
        <f t="shared" si="13"/>
        <v>8000</v>
      </c>
      <c r="AA32" s="52">
        <f t="shared" si="13"/>
        <v>8000</v>
      </c>
      <c r="AB32" s="52">
        <f t="shared" si="13"/>
        <v>8000</v>
      </c>
      <c r="AC32" s="52">
        <f t="shared" si="13"/>
        <v>8000</v>
      </c>
      <c r="AD32" s="52">
        <f t="shared" si="13"/>
        <v>8000</v>
      </c>
      <c r="AE32" s="52">
        <f t="shared" si="13"/>
        <v>8000</v>
      </c>
      <c r="AF32" s="52">
        <f t="shared" si="13"/>
        <v>8000</v>
      </c>
      <c r="AG32" s="52">
        <f t="shared" si="13"/>
        <v>8000</v>
      </c>
      <c r="AH32" s="52">
        <f t="shared" si="13"/>
        <v>8000</v>
      </c>
      <c r="AI32" s="52">
        <f t="shared" si="13"/>
        <v>8000</v>
      </c>
      <c r="AJ32" s="52">
        <f t="shared" si="13"/>
        <v>8000</v>
      </c>
      <c r="AK32" s="52">
        <f t="shared" si="13"/>
        <v>8000</v>
      </c>
      <c r="AL32" s="52">
        <f t="shared" si="13"/>
        <v>8000</v>
      </c>
      <c r="AM32" s="52">
        <f t="shared" si="13"/>
        <v>8000</v>
      </c>
      <c r="AN32" s="52">
        <f t="shared" si="13"/>
        <v>8000</v>
      </c>
      <c r="AO32" s="52">
        <f t="shared" si="13"/>
        <v>8000</v>
      </c>
      <c r="AP32" s="52">
        <f t="shared" si="13"/>
        <v>8000</v>
      </c>
      <c r="AQ32" s="52">
        <f t="shared" si="13"/>
        <v>8000</v>
      </c>
      <c r="AR32" s="52">
        <f t="shared" si="13"/>
        <v>8000</v>
      </c>
      <c r="AS32" s="52">
        <f t="shared" si="13"/>
        <v>8000</v>
      </c>
      <c r="AT32" s="52">
        <f t="shared" si="13"/>
        <v>8000</v>
      </c>
      <c r="AU32" s="52">
        <f t="shared" si="13"/>
        <v>8000</v>
      </c>
      <c r="AV32" s="52">
        <f t="shared" si="13"/>
        <v>8000</v>
      </c>
      <c r="AW32" s="52">
        <f t="shared" si="13"/>
        <v>8000</v>
      </c>
      <c r="AX32" s="52">
        <f t="shared" si="13"/>
        <v>8000</v>
      </c>
      <c r="AY32" s="52">
        <f t="shared" si="13"/>
        <v>8000</v>
      </c>
      <c r="AZ32" s="52">
        <f t="shared" si="13"/>
        <v>8000</v>
      </c>
      <c r="BA32" s="52">
        <f t="shared" si="13"/>
        <v>8000</v>
      </c>
      <c r="BB32" s="52">
        <f t="shared" si="13"/>
        <v>8000</v>
      </c>
      <c r="BC32" s="52">
        <f t="shared" si="13"/>
        <v>8000</v>
      </c>
      <c r="BD32" s="52">
        <f t="shared" si="13"/>
        <v>8000</v>
      </c>
      <c r="BE32" s="52">
        <f t="shared" si="13"/>
        <v>8000</v>
      </c>
      <c r="BF32" s="52">
        <f t="shared" si="13"/>
        <v>8000</v>
      </c>
      <c r="BG32" s="52">
        <f t="shared" si="13"/>
        <v>8000</v>
      </c>
      <c r="BH32" s="52">
        <f t="shared" si="13"/>
        <v>8000</v>
      </c>
      <c r="BI32" s="52">
        <f t="shared" si="13"/>
        <v>8000</v>
      </c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</row>
    <row r="33" spans="1:85" x14ac:dyDescent="0.3">
      <c r="A33" s="151" t="s">
        <v>92</v>
      </c>
      <c r="B33" s="149">
        <v>1500</v>
      </c>
      <c r="C33" s="52">
        <f>B33</f>
        <v>1500</v>
      </c>
      <c r="D33" s="52">
        <f t="shared" ref="D33:BI33" si="14">C33</f>
        <v>1500</v>
      </c>
      <c r="E33" s="52">
        <f t="shared" si="14"/>
        <v>1500</v>
      </c>
      <c r="F33" s="52">
        <f t="shared" si="14"/>
        <v>1500</v>
      </c>
      <c r="G33" s="52">
        <f t="shared" si="14"/>
        <v>1500</v>
      </c>
      <c r="H33" s="52">
        <f t="shared" si="14"/>
        <v>1500</v>
      </c>
      <c r="I33" s="52">
        <f t="shared" si="14"/>
        <v>1500</v>
      </c>
      <c r="J33" s="52">
        <f t="shared" si="14"/>
        <v>1500</v>
      </c>
      <c r="K33" s="52">
        <f t="shared" si="14"/>
        <v>1500</v>
      </c>
      <c r="L33" s="52">
        <f t="shared" si="14"/>
        <v>1500</v>
      </c>
      <c r="M33" s="52">
        <f t="shared" si="14"/>
        <v>1500</v>
      </c>
      <c r="N33" s="52">
        <f t="shared" si="14"/>
        <v>1500</v>
      </c>
      <c r="O33" s="52">
        <f t="shared" si="14"/>
        <v>1500</v>
      </c>
      <c r="P33" s="52">
        <f t="shared" si="14"/>
        <v>1500</v>
      </c>
      <c r="Q33" s="52">
        <f t="shared" si="14"/>
        <v>1500</v>
      </c>
      <c r="R33" s="52">
        <f t="shared" si="14"/>
        <v>1500</v>
      </c>
      <c r="S33" s="52">
        <f t="shared" si="14"/>
        <v>1500</v>
      </c>
      <c r="T33" s="52">
        <f t="shared" si="14"/>
        <v>1500</v>
      </c>
      <c r="U33" s="52">
        <f t="shared" si="14"/>
        <v>1500</v>
      </c>
      <c r="V33" s="52">
        <f t="shared" si="14"/>
        <v>1500</v>
      </c>
      <c r="W33" s="52">
        <f t="shared" si="14"/>
        <v>1500</v>
      </c>
      <c r="X33" s="52">
        <f t="shared" si="14"/>
        <v>1500</v>
      </c>
      <c r="Y33" s="52">
        <f t="shared" si="14"/>
        <v>1500</v>
      </c>
      <c r="Z33" s="52">
        <f t="shared" si="14"/>
        <v>1500</v>
      </c>
      <c r="AA33" s="52">
        <f t="shared" si="14"/>
        <v>1500</v>
      </c>
      <c r="AB33" s="52">
        <f t="shared" si="14"/>
        <v>1500</v>
      </c>
      <c r="AC33" s="52">
        <f t="shared" si="14"/>
        <v>1500</v>
      </c>
      <c r="AD33" s="52">
        <f t="shared" si="14"/>
        <v>1500</v>
      </c>
      <c r="AE33" s="52">
        <f t="shared" si="14"/>
        <v>1500</v>
      </c>
      <c r="AF33" s="52">
        <f t="shared" si="14"/>
        <v>1500</v>
      </c>
      <c r="AG33" s="52">
        <f t="shared" si="14"/>
        <v>1500</v>
      </c>
      <c r="AH33" s="52">
        <f t="shared" si="14"/>
        <v>1500</v>
      </c>
      <c r="AI33" s="52">
        <f t="shared" si="14"/>
        <v>1500</v>
      </c>
      <c r="AJ33" s="52">
        <f t="shared" si="14"/>
        <v>1500</v>
      </c>
      <c r="AK33" s="52">
        <f t="shared" si="14"/>
        <v>1500</v>
      </c>
      <c r="AL33" s="52">
        <f t="shared" si="14"/>
        <v>1500</v>
      </c>
      <c r="AM33" s="52">
        <f t="shared" si="14"/>
        <v>1500</v>
      </c>
      <c r="AN33" s="52">
        <f t="shared" si="14"/>
        <v>1500</v>
      </c>
      <c r="AO33" s="52">
        <f t="shared" si="14"/>
        <v>1500</v>
      </c>
      <c r="AP33" s="52">
        <f t="shared" si="14"/>
        <v>1500</v>
      </c>
      <c r="AQ33" s="52">
        <f t="shared" si="14"/>
        <v>1500</v>
      </c>
      <c r="AR33" s="52">
        <f t="shared" si="14"/>
        <v>1500</v>
      </c>
      <c r="AS33" s="52">
        <f t="shared" si="14"/>
        <v>1500</v>
      </c>
      <c r="AT33" s="52">
        <f t="shared" si="14"/>
        <v>1500</v>
      </c>
      <c r="AU33" s="52">
        <f t="shared" si="14"/>
        <v>1500</v>
      </c>
      <c r="AV33" s="52">
        <f t="shared" si="14"/>
        <v>1500</v>
      </c>
      <c r="AW33" s="52">
        <f t="shared" si="14"/>
        <v>1500</v>
      </c>
      <c r="AX33" s="52">
        <f t="shared" si="14"/>
        <v>1500</v>
      </c>
      <c r="AY33" s="52">
        <f t="shared" si="14"/>
        <v>1500</v>
      </c>
      <c r="AZ33" s="52">
        <f t="shared" si="14"/>
        <v>1500</v>
      </c>
      <c r="BA33" s="52">
        <f t="shared" si="14"/>
        <v>1500</v>
      </c>
      <c r="BB33" s="52">
        <f t="shared" si="14"/>
        <v>1500</v>
      </c>
      <c r="BC33" s="52">
        <f t="shared" si="14"/>
        <v>1500</v>
      </c>
      <c r="BD33" s="52">
        <f t="shared" si="14"/>
        <v>1500</v>
      </c>
      <c r="BE33" s="52">
        <f t="shared" si="14"/>
        <v>1500</v>
      </c>
      <c r="BF33" s="52">
        <f t="shared" si="14"/>
        <v>1500</v>
      </c>
      <c r="BG33" s="52">
        <f t="shared" si="14"/>
        <v>1500</v>
      </c>
      <c r="BH33" s="52">
        <f t="shared" si="14"/>
        <v>1500</v>
      </c>
      <c r="BI33" s="52">
        <f t="shared" si="14"/>
        <v>1500</v>
      </c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</row>
    <row r="34" spans="1:85" x14ac:dyDescent="0.3">
      <c r="A34" s="150" t="s">
        <v>180</v>
      </c>
      <c r="B34" s="149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</row>
    <row r="35" spans="1:85" x14ac:dyDescent="0.3">
      <c r="A35" s="151" t="s">
        <v>156</v>
      </c>
      <c r="B35" s="149">
        <v>1850</v>
      </c>
      <c r="C35" s="52">
        <f>B35</f>
        <v>1850</v>
      </c>
      <c r="D35" s="52">
        <f t="shared" ref="D35:BI35" si="15">C35</f>
        <v>1850</v>
      </c>
      <c r="E35" s="52">
        <f t="shared" si="15"/>
        <v>1850</v>
      </c>
      <c r="F35" s="52">
        <f t="shared" si="15"/>
        <v>1850</v>
      </c>
      <c r="G35" s="52">
        <f t="shared" si="15"/>
        <v>1850</v>
      </c>
      <c r="H35" s="52">
        <f t="shared" si="15"/>
        <v>1850</v>
      </c>
      <c r="I35" s="52">
        <f t="shared" si="15"/>
        <v>1850</v>
      </c>
      <c r="J35" s="52">
        <f t="shared" si="15"/>
        <v>1850</v>
      </c>
      <c r="K35" s="52">
        <f t="shared" si="15"/>
        <v>1850</v>
      </c>
      <c r="L35" s="52">
        <f t="shared" si="15"/>
        <v>1850</v>
      </c>
      <c r="M35" s="52">
        <f t="shared" si="15"/>
        <v>1850</v>
      </c>
      <c r="N35" s="52">
        <f t="shared" si="15"/>
        <v>1850</v>
      </c>
      <c r="O35" s="52">
        <f t="shared" si="15"/>
        <v>1850</v>
      </c>
      <c r="P35" s="52">
        <f t="shared" si="15"/>
        <v>1850</v>
      </c>
      <c r="Q35" s="52">
        <f t="shared" si="15"/>
        <v>1850</v>
      </c>
      <c r="R35" s="52">
        <f t="shared" si="15"/>
        <v>1850</v>
      </c>
      <c r="S35" s="52">
        <f t="shared" si="15"/>
        <v>1850</v>
      </c>
      <c r="T35" s="52">
        <f t="shared" si="15"/>
        <v>1850</v>
      </c>
      <c r="U35" s="52">
        <f t="shared" si="15"/>
        <v>1850</v>
      </c>
      <c r="V35" s="52">
        <f t="shared" si="15"/>
        <v>1850</v>
      </c>
      <c r="W35" s="52">
        <f t="shared" si="15"/>
        <v>1850</v>
      </c>
      <c r="X35" s="52">
        <f t="shared" si="15"/>
        <v>1850</v>
      </c>
      <c r="Y35" s="52">
        <f t="shared" si="15"/>
        <v>1850</v>
      </c>
      <c r="Z35" s="52">
        <f t="shared" si="15"/>
        <v>1850</v>
      </c>
      <c r="AA35" s="52">
        <f t="shared" si="15"/>
        <v>1850</v>
      </c>
      <c r="AB35" s="52">
        <f t="shared" si="15"/>
        <v>1850</v>
      </c>
      <c r="AC35" s="52">
        <f t="shared" si="15"/>
        <v>1850</v>
      </c>
      <c r="AD35" s="52">
        <f t="shared" si="15"/>
        <v>1850</v>
      </c>
      <c r="AE35" s="52">
        <f t="shared" si="15"/>
        <v>1850</v>
      </c>
      <c r="AF35" s="52">
        <f t="shared" si="15"/>
        <v>1850</v>
      </c>
      <c r="AG35" s="52">
        <f t="shared" si="15"/>
        <v>1850</v>
      </c>
      <c r="AH35" s="52">
        <f t="shared" si="15"/>
        <v>1850</v>
      </c>
      <c r="AI35" s="52">
        <f t="shared" si="15"/>
        <v>1850</v>
      </c>
      <c r="AJ35" s="52">
        <f t="shared" si="15"/>
        <v>1850</v>
      </c>
      <c r="AK35" s="52">
        <f t="shared" si="15"/>
        <v>1850</v>
      </c>
      <c r="AL35" s="52">
        <f t="shared" si="15"/>
        <v>1850</v>
      </c>
      <c r="AM35" s="52">
        <f t="shared" si="15"/>
        <v>1850</v>
      </c>
      <c r="AN35" s="52">
        <f t="shared" si="15"/>
        <v>1850</v>
      </c>
      <c r="AO35" s="52">
        <f t="shared" si="15"/>
        <v>1850</v>
      </c>
      <c r="AP35" s="52">
        <f t="shared" si="15"/>
        <v>1850</v>
      </c>
      <c r="AQ35" s="52">
        <f t="shared" si="15"/>
        <v>1850</v>
      </c>
      <c r="AR35" s="52">
        <f t="shared" si="15"/>
        <v>1850</v>
      </c>
      <c r="AS35" s="52">
        <f t="shared" si="15"/>
        <v>1850</v>
      </c>
      <c r="AT35" s="52">
        <f t="shared" si="15"/>
        <v>1850</v>
      </c>
      <c r="AU35" s="52">
        <f t="shared" si="15"/>
        <v>1850</v>
      </c>
      <c r="AV35" s="52">
        <f t="shared" si="15"/>
        <v>1850</v>
      </c>
      <c r="AW35" s="52">
        <f t="shared" si="15"/>
        <v>1850</v>
      </c>
      <c r="AX35" s="52">
        <f t="shared" si="15"/>
        <v>1850</v>
      </c>
      <c r="AY35" s="52">
        <f t="shared" si="15"/>
        <v>1850</v>
      </c>
      <c r="AZ35" s="52">
        <f t="shared" si="15"/>
        <v>1850</v>
      </c>
      <c r="BA35" s="52">
        <f t="shared" si="15"/>
        <v>1850</v>
      </c>
      <c r="BB35" s="52">
        <f t="shared" si="15"/>
        <v>1850</v>
      </c>
      <c r="BC35" s="52">
        <f t="shared" si="15"/>
        <v>1850</v>
      </c>
      <c r="BD35" s="52">
        <f t="shared" si="15"/>
        <v>1850</v>
      </c>
      <c r="BE35" s="52">
        <f t="shared" si="15"/>
        <v>1850</v>
      </c>
      <c r="BF35" s="52">
        <f t="shared" si="15"/>
        <v>1850</v>
      </c>
      <c r="BG35" s="52">
        <f t="shared" si="15"/>
        <v>1850</v>
      </c>
      <c r="BH35" s="52">
        <f t="shared" si="15"/>
        <v>1850</v>
      </c>
      <c r="BI35" s="52">
        <f t="shared" si="15"/>
        <v>1850</v>
      </c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</row>
    <row r="36" spans="1:85" x14ac:dyDescent="0.3">
      <c r="A36" s="151" t="s">
        <v>155</v>
      </c>
      <c r="B36" s="149">
        <v>3250</v>
      </c>
      <c r="C36" s="52">
        <f>B36</f>
        <v>3250</v>
      </c>
      <c r="D36" s="52">
        <f t="shared" ref="D36:BI36" si="16">C36</f>
        <v>3250</v>
      </c>
      <c r="E36" s="52">
        <f t="shared" si="16"/>
        <v>3250</v>
      </c>
      <c r="F36" s="52">
        <f t="shared" si="16"/>
        <v>3250</v>
      </c>
      <c r="G36" s="52">
        <f t="shared" si="16"/>
        <v>3250</v>
      </c>
      <c r="H36" s="52">
        <f t="shared" si="16"/>
        <v>3250</v>
      </c>
      <c r="I36" s="52">
        <f t="shared" si="16"/>
        <v>3250</v>
      </c>
      <c r="J36" s="52">
        <f t="shared" si="16"/>
        <v>3250</v>
      </c>
      <c r="K36" s="52">
        <f t="shared" si="16"/>
        <v>3250</v>
      </c>
      <c r="L36" s="52">
        <f t="shared" si="16"/>
        <v>3250</v>
      </c>
      <c r="M36" s="52">
        <f t="shared" si="16"/>
        <v>3250</v>
      </c>
      <c r="N36" s="52">
        <f t="shared" si="16"/>
        <v>3250</v>
      </c>
      <c r="O36" s="52">
        <f t="shared" si="16"/>
        <v>3250</v>
      </c>
      <c r="P36" s="52">
        <f t="shared" si="16"/>
        <v>3250</v>
      </c>
      <c r="Q36" s="52">
        <f t="shared" si="16"/>
        <v>3250</v>
      </c>
      <c r="R36" s="52">
        <f t="shared" si="16"/>
        <v>3250</v>
      </c>
      <c r="S36" s="52">
        <f t="shared" si="16"/>
        <v>3250</v>
      </c>
      <c r="T36" s="52">
        <f t="shared" si="16"/>
        <v>3250</v>
      </c>
      <c r="U36" s="52">
        <f t="shared" si="16"/>
        <v>3250</v>
      </c>
      <c r="V36" s="52">
        <f t="shared" si="16"/>
        <v>3250</v>
      </c>
      <c r="W36" s="52">
        <f t="shared" si="16"/>
        <v>3250</v>
      </c>
      <c r="X36" s="52">
        <f t="shared" si="16"/>
        <v>3250</v>
      </c>
      <c r="Y36" s="52">
        <f t="shared" si="16"/>
        <v>3250</v>
      </c>
      <c r="Z36" s="52">
        <f t="shared" si="16"/>
        <v>3250</v>
      </c>
      <c r="AA36" s="52">
        <f t="shared" si="16"/>
        <v>3250</v>
      </c>
      <c r="AB36" s="52">
        <f t="shared" si="16"/>
        <v>3250</v>
      </c>
      <c r="AC36" s="52">
        <f t="shared" si="16"/>
        <v>3250</v>
      </c>
      <c r="AD36" s="52">
        <f t="shared" si="16"/>
        <v>3250</v>
      </c>
      <c r="AE36" s="52">
        <f t="shared" si="16"/>
        <v>3250</v>
      </c>
      <c r="AF36" s="52">
        <f t="shared" si="16"/>
        <v>3250</v>
      </c>
      <c r="AG36" s="52">
        <f t="shared" si="16"/>
        <v>3250</v>
      </c>
      <c r="AH36" s="52">
        <f t="shared" si="16"/>
        <v>3250</v>
      </c>
      <c r="AI36" s="52">
        <f t="shared" si="16"/>
        <v>3250</v>
      </c>
      <c r="AJ36" s="52">
        <f t="shared" si="16"/>
        <v>3250</v>
      </c>
      <c r="AK36" s="52">
        <f t="shared" si="16"/>
        <v>3250</v>
      </c>
      <c r="AL36" s="52">
        <f t="shared" si="16"/>
        <v>3250</v>
      </c>
      <c r="AM36" s="52">
        <f t="shared" si="16"/>
        <v>3250</v>
      </c>
      <c r="AN36" s="52">
        <f t="shared" si="16"/>
        <v>3250</v>
      </c>
      <c r="AO36" s="52">
        <f t="shared" si="16"/>
        <v>3250</v>
      </c>
      <c r="AP36" s="52">
        <f t="shared" si="16"/>
        <v>3250</v>
      </c>
      <c r="AQ36" s="52">
        <f t="shared" si="16"/>
        <v>3250</v>
      </c>
      <c r="AR36" s="52">
        <f t="shared" si="16"/>
        <v>3250</v>
      </c>
      <c r="AS36" s="52">
        <f t="shared" si="16"/>
        <v>3250</v>
      </c>
      <c r="AT36" s="52">
        <f t="shared" si="16"/>
        <v>3250</v>
      </c>
      <c r="AU36" s="52">
        <f t="shared" si="16"/>
        <v>3250</v>
      </c>
      <c r="AV36" s="52">
        <f t="shared" si="16"/>
        <v>3250</v>
      </c>
      <c r="AW36" s="52">
        <f t="shared" si="16"/>
        <v>3250</v>
      </c>
      <c r="AX36" s="52">
        <f t="shared" si="16"/>
        <v>3250</v>
      </c>
      <c r="AY36" s="52">
        <f t="shared" si="16"/>
        <v>3250</v>
      </c>
      <c r="AZ36" s="52">
        <f t="shared" si="16"/>
        <v>3250</v>
      </c>
      <c r="BA36" s="52">
        <f t="shared" si="16"/>
        <v>3250</v>
      </c>
      <c r="BB36" s="52">
        <f t="shared" si="16"/>
        <v>3250</v>
      </c>
      <c r="BC36" s="52">
        <f t="shared" si="16"/>
        <v>3250</v>
      </c>
      <c r="BD36" s="52">
        <f t="shared" si="16"/>
        <v>3250</v>
      </c>
      <c r="BE36" s="52">
        <f t="shared" si="16"/>
        <v>3250</v>
      </c>
      <c r="BF36" s="52">
        <f t="shared" si="16"/>
        <v>3250</v>
      </c>
      <c r="BG36" s="52">
        <f t="shared" si="16"/>
        <v>3250</v>
      </c>
      <c r="BH36" s="52">
        <f t="shared" si="16"/>
        <v>3250</v>
      </c>
      <c r="BI36" s="52">
        <f t="shared" si="16"/>
        <v>3250</v>
      </c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</row>
    <row r="37" spans="1:85" x14ac:dyDescent="0.3">
      <c r="A37" s="151" t="s">
        <v>152</v>
      </c>
      <c r="B37" s="149">
        <v>7000</v>
      </c>
      <c r="C37" s="52">
        <f>B37</f>
        <v>7000</v>
      </c>
      <c r="D37" s="52">
        <f t="shared" ref="D37:BI37" si="17">C37</f>
        <v>7000</v>
      </c>
      <c r="E37" s="52">
        <f t="shared" si="17"/>
        <v>7000</v>
      </c>
      <c r="F37" s="52">
        <f t="shared" si="17"/>
        <v>7000</v>
      </c>
      <c r="G37" s="52">
        <f t="shared" si="17"/>
        <v>7000</v>
      </c>
      <c r="H37" s="52">
        <f t="shared" si="17"/>
        <v>7000</v>
      </c>
      <c r="I37" s="52">
        <f t="shared" si="17"/>
        <v>7000</v>
      </c>
      <c r="J37" s="52">
        <f t="shared" si="17"/>
        <v>7000</v>
      </c>
      <c r="K37" s="52">
        <f t="shared" si="17"/>
        <v>7000</v>
      </c>
      <c r="L37" s="52">
        <f t="shared" si="17"/>
        <v>7000</v>
      </c>
      <c r="M37" s="52">
        <f t="shared" si="17"/>
        <v>7000</v>
      </c>
      <c r="N37" s="52">
        <f t="shared" si="17"/>
        <v>7000</v>
      </c>
      <c r="O37" s="52">
        <f t="shared" si="17"/>
        <v>7000</v>
      </c>
      <c r="P37" s="52">
        <f t="shared" si="17"/>
        <v>7000</v>
      </c>
      <c r="Q37" s="52">
        <f t="shared" si="17"/>
        <v>7000</v>
      </c>
      <c r="R37" s="52">
        <f t="shared" si="17"/>
        <v>7000</v>
      </c>
      <c r="S37" s="52">
        <f t="shared" si="17"/>
        <v>7000</v>
      </c>
      <c r="T37" s="52">
        <f t="shared" si="17"/>
        <v>7000</v>
      </c>
      <c r="U37" s="52">
        <f t="shared" si="17"/>
        <v>7000</v>
      </c>
      <c r="V37" s="52">
        <f t="shared" si="17"/>
        <v>7000</v>
      </c>
      <c r="W37" s="52">
        <f t="shared" si="17"/>
        <v>7000</v>
      </c>
      <c r="X37" s="52">
        <f t="shared" si="17"/>
        <v>7000</v>
      </c>
      <c r="Y37" s="52">
        <f t="shared" si="17"/>
        <v>7000</v>
      </c>
      <c r="Z37" s="52">
        <f t="shared" si="17"/>
        <v>7000</v>
      </c>
      <c r="AA37" s="52">
        <f t="shared" si="17"/>
        <v>7000</v>
      </c>
      <c r="AB37" s="52">
        <f t="shared" si="17"/>
        <v>7000</v>
      </c>
      <c r="AC37" s="52">
        <f t="shared" si="17"/>
        <v>7000</v>
      </c>
      <c r="AD37" s="52">
        <f t="shared" si="17"/>
        <v>7000</v>
      </c>
      <c r="AE37" s="52">
        <f t="shared" si="17"/>
        <v>7000</v>
      </c>
      <c r="AF37" s="52">
        <f t="shared" si="17"/>
        <v>7000</v>
      </c>
      <c r="AG37" s="52">
        <f t="shared" si="17"/>
        <v>7000</v>
      </c>
      <c r="AH37" s="52">
        <f t="shared" si="17"/>
        <v>7000</v>
      </c>
      <c r="AI37" s="52">
        <f t="shared" si="17"/>
        <v>7000</v>
      </c>
      <c r="AJ37" s="52">
        <f t="shared" si="17"/>
        <v>7000</v>
      </c>
      <c r="AK37" s="52">
        <f t="shared" si="17"/>
        <v>7000</v>
      </c>
      <c r="AL37" s="52">
        <f t="shared" si="17"/>
        <v>7000</v>
      </c>
      <c r="AM37" s="52">
        <f t="shared" si="17"/>
        <v>7000</v>
      </c>
      <c r="AN37" s="52">
        <f t="shared" si="17"/>
        <v>7000</v>
      </c>
      <c r="AO37" s="52">
        <f t="shared" si="17"/>
        <v>7000</v>
      </c>
      <c r="AP37" s="52">
        <f t="shared" si="17"/>
        <v>7000</v>
      </c>
      <c r="AQ37" s="52">
        <f t="shared" si="17"/>
        <v>7000</v>
      </c>
      <c r="AR37" s="52">
        <f t="shared" si="17"/>
        <v>7000</v>
      </c>
      <c r="AS37" s="52">
        <f t="shared" si="17"/>
        <v>7000</v>
      </c>
      <c r="AT37" s="52">
        <f t="shared" si="17"/>
        <v>7000</v>
      </c>
      <c r="AU37" s="52">
        <f t="shared" si="17"/>
        <v>7000</v>
      </c>
      <c r="AV37" s="52">
        <f t="shared" si="17"/>
        <v>7000</v>
      </c>
      <c r="AW37" s="52">
        <f t="shared" si="17"/>
        <v>7000</v>
      </c>
      <c r="AX37" s="52">
        <f t="shared" si="17"/>
        <v>7000</v>
      </c>
      <c r="AY37" s="52">
        <f t="shared" si="17"/>
        <v>7000</v>
      </c>
      <c r="AZ37" s="52">
        <f t="shared" si="17"/>
        <v>7000</v>
      </c>
      <c r="BA37" s="52">
        <f t="shared" si="17"/>
        <v>7000</v>
      </c>
      <c r="BB37" s="52">
        <f t="shared" si="17"/>
        <v>7000</v>
      </c>
      <c r="BC37" s="52">
        <f t="shared" si="17"/>
        <v>7000</v>
      </c>
      <c r="BD37" s="52">
        <f t="shared" si="17"/>
        <v>7000</v>
      </c>
      <c r="BE37" s="52">
        <f t="shared" si="17"/>
        <v>7000</v>
      </c>
      <c r="BF37" s="52">
        <f t="shared" si="17"/>
        <v>7000</v>
      </c>
      <c r="BG37" s="52">
        <f t="shared" si="17"/>
        <v>7000</v>
      </c>
      <c r="BH37" s="52">
        <f t="shared" si="17"/>
        <v>7000</v>
      </c>
      <c r="BI37" s="52">
        <f t="shared" si="17"/>
        <v>7000</v>
      </c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</row>
    <row r="38" spans="1:85" x14ac:dyDescent="0.3">
      <c r="A38" s="151" t="s">
        <v>182</v>
      </c>
      <c r="B38" s="149">
        <v>2500</v>
      </c>
      <c r="C38" s="52">
        <f>B38</f>
        <v>2500</v>
      </c>
      <c r="D38" s="52">
        <f t="shared" ref="D38:BI38" si="18">C38</f>
        <v>2500</v>
      </c>
      <c r="E38" s="52">
        <f t="shared" si="18"/>
        <v>2500</v>
      </c>
      <c r="F38" s="52">
        <f t="shared" si="18"/>
        <v>2500</v>
      </c>
      <c r="G38" s="52">
        <f t="shared" si="18"/>
        <v>2500</v>
      </c>
      <c r="H38" s="52">
        <f t="shared" si="18"/>
        <v>2500</v>
      </c>
      <c r="I38" s="52">
        <f t="shared" si="18"/>
        <v>2500</v>
      </c>
      <c r="J38" s="52">
        <f t="shared" si="18"/>
        <v>2500</v>
      </c>
      <c r="K38" s="52">
        <f t="shared" si="18"/>
        <v>2500</v>
      </c>
      <c r="L38" s="52">
        <f t="shared" si="18"/>
        <v>2500</v>
      </c>
      <c r="M38" s="52">
        <f t="shared" si="18"/>
        <v>2500</v>
      </c>
      <c r="N38" s="52">
        <f t="shared" si="18"/>
        <v>2500</v>
      </c>
      <c r="O38" s="52">
        <f t="shared" si="18"/>
        <v>2500</v>
      </c>
      <c r="P38" s="52">
        <f t="shared" si="18"/>
        <v>2500</v>
      </c>
      <c r="Q38" s="52">
        <f t="shared" si="18"/>
        <v>2500</v>
      </c>
      <c r="R38" s="52">
        <f t="shared" si="18"/>
        <v>2500</v>
      </c>
      <c r="S38" s="52">
        <f t="shared" si="18"/>
        <v>2500</v>
      </c>
      <c r="T38" s="52">
        <f t="shared" si="18"/>
        <v>2500</v>
      </c>
      <c r="U38" s="52">
        <f t="shared" si="18"/>
        <v>2500</v>
      </c>
      <c r="V38" s="52">
        <f t="shared" si="18"/>
        <v>2500</v>
      </c>
      <c r="W38" s="52">
        <f t="shared" si="18"/>
        <v>2500</v>
      </c>
      <c r="X38" s="52">
        <f t="shared" si="18"/>
        <v>2500</v>
      </c>
      <c r="Y38" s="52">
        <f t="shared" si="18"/>
        <v>2500</v>
      </c>
      <c r="Z38" s="52">
        <f t="shared" si="18"/>
        <v>2500</v>
      </c>
      <c r="AA38" s="52">
        <f t="shared" si="18"/>
        <v>2500</v>
      </c>
      <c r="AB38" s="52">
        <f t="shared" si="18"/>
        <v>2500</v>
      </c>
      <c r="AC38" s="52">
        <f t="shared" si="18"/>
        <v>2500</v>
      </c>
      <c r="AD38" s="52">
        <f t="shared" si="18"/>
        <v>2500</v>
      </c>
      <c r="AE38" s="52">
        <f t="shared" si="18"/>
        <v>2500</v>
      </c>
      <c r="AF38" s="52">
        <f t="shared" si="18"/>
        <v>2500</v>
      </c>
      <c r="AG38" s="52">
        <f t="shared" si="18"/>
        <v>2500</v>
      </c>
      <c r="AH38" s="52">
        <f t="shared" si="18"/>
        <v>2500</v>
      </c>
      <c r="AI38" s="52">
        <f t="shared" si="18"/>
        <v>2500</v>
      </c>
      <c r="AJ38" s="52">
        <f t="shared" si="18"/>
        <v>2500</v>
      </c>
      <c r="AK38" s="52">
        <f t="shared" si="18"/>
        <v>2500</v>
      </c>
      <c r="AL38" s="52">
        <f t="shared" si="18"/>
        <v>2500</v>
      </c>
      <c r="AM38" s="52">
        <f t="shared" si="18"/>
        <v>2500</v>
      </c>
      <c r="AN38" s="52">
        <f t="shared" si="18"/>
        <v>2500</v>
      </c>
      <c r="AO38" s="52">
        <f t="shared" si="18"/>
        <v>2500</v>
      </c>
      <c r="AP38" s="52">
        <f t="shared" si="18"/>
        <v>2500</v>
      </c>
      <c r="AQ38" s="52">
        <f t="shared" si="18"/>
        <v>2500</v>
      </c>
      <c r="AR38" s="52">
        <f t="shared" si="18"/>
        <v>2500</v>
      </c>
      <c r="AS38" s="52">
        <f t="shared" si="18"/>
        <v>2500</v>
      </c>
      <c r="AT38" s="52">
        <f t="shared" si="18"/>
        <v>2500</v>
      </c>
      <c r="AU38" s="52">
        <f t="shared" si="18"/>
        <v>2500</v>
      </c>
      <c r="AV38" s="52">
        <f t="shared" si="18"/>
        <v>2500</v>
      </c>
      <c r="AW38" s="52">
        <f t="shared" si="18"/>
        <v>2500</v>
      </c>
      <c r="AX38" s="52">
        <f t="shared" si="18"/>
        <v>2500</v>
      </c>
      <c r="AY38" s="52">
        <f t="shared" si="18"/>
        <v>2500</v>
      </c>
      <c r="AZ38" s="52">
        <f t="shared" si="18"/>
        <v>2500</v>
      </c>
      <c r="BA38" s="52">
        <f t="shared" si="18"/>
        <v>2500</v>
      </c>
      <c r="BB38" s="52">
        <f t="shared" si="18"/>
        <v>2500</v>
      </c>
      <c r="BC38" s="52">
        <f t="shared" si="18"/>
        <v>2500</v>
      </c>
      <c r="BD38" s="52">
        <f t="shared" si="18"/>
        <v>2500</v>
      </c>
      <c r="BE38" s="52">
        <f t="shared" si="18"/>
        <v>2500</v>
      </c>
      <c r="BF38" s="52">
        <f t="shared" si="18"/>
        <v>2500</v>
      </c>
      <c r="BG38" s="52">
        <f t="shared" si="18"/>
        <v>2500</v>
      </c>
      <c r="BH38" s="52">
        <f t="shared" si="18"/>
        <v>2500</v>
      </c>
      <c r="BI38" s="52">
        <f t="shared" si="18"/>
        <v>2500</v>
      </c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</row>
    <row r="39" spans="1:85" x14ac:dyDescent="0.3">
      <c r="A39" s="151" t="s">
        <v>159</v>
      </c>
      <c r="B39" s="149">
        <v>2600</v>
      </c>
      <c r="C39" s="52">
        <f>B39</f>
        <v>2600</v>
      </c>
      <c r="D39" s="52">
        <f t="shared" ref="D39:BI39" si="19">C39</f>
        <v>2600</v>
      </c>
      <c r="E39" s="52">
        <f t="shared" si="19"/>
        <v>2600</v>
      </c>
      <c r="F39" s="52">
        <f t="shared" si="19"/>
        <v>2600</v>
      </c>
      <c r="G39" s="52">
        <f t="shared" si="19"/>
        <v>2600</v>
      </c>
      <c r="H39" s="52">
        <f t="shared" si="19"/>
        <v>2600</v>
      </c>
      <c r="I39" s="52">
        <f t="shared" si="19"/>
        <v>2600</v>
      </c>
      <c r="J39" s="52">
        <f t="shared" si="19"/>
        <v>2600</v>
      </c>
      <c r="K39" s="52">
        <f t="shared" si="19"/>
        <v>2600</v>
      </c>
      <c r="L39" s="52">
        <f t="shared" si="19"/>
        <v>2600</v>
      </c>
      <c r="M39" s="52">
        <f t="shared" si="19"/>
        <v>2600</v>
      </c>
      <c r="N39" s="52">
        <f t="shared" si="19"/>
        <v>2600</v>
      </c>
      <c r="O39" s="52">
        <f t="shared" si="19"/>
        <v>2600</v>
      </c>
      <c r="P39" s="52">
        <f t="shared" si="19"/>
        <v>2600</v>
      </c>
      <c r="Q39" s="52">
        <f t="shared" si="19"/>
        <v>2600</v>
      </c>
      <c r="R39" s="52">
        <f t="shared" si="19"/>
        <v>2600</v>
      </c>
      <c r="S39" s="52">
        <f t="shared" si="19"/>
        <v>2600</v>
      </c>
      <c r="T39" s="52">
        <f t="shared" si="19"/>
        <v>2600</v>
      </c>
      <c r="U39" s="52">
        <f t="shared" si="19"/>
        <v>2600</v>
      </c>
      <c r="V39" s="52">
        <f t="shared" si="19"/>
        <v>2600</v>
      </c>
      <c r="W39" s="52">
        <f t="shared" si="19"/>
        <v>2600</v>
      </c>
      <c r="X39" s="52">
        <f t="shared" si="19"/>
        <v>2600</v>
      </c>
      <c r="Y39" s="52">
        <f t="shared" si="19"/>
        <v>2600</v>
      </c>
      <c r="Z39" s="52">
        <f t="shared" si="19"/>
        <v>2600</v>
      </c>
      <c r="AA39" s="52">
        <f t="shared" si="19"/>
        <v>2600</v>
      </c>
      <c r="AB39" s="52">
        <f t="shared" si="19"/>
        <v>2600</v>
      </c>
      <c r="AC39" s="52">
        <f t="shared" si="19"/>
        <v>2600</v>
      </c>
      <c r="AD39" s="52">
        <f t="shared" si="19"/>
        <v>2600</v>
      </c>
      <c r="AE39" s="52">
        <f t="shared" si="19"/>
        <v>2600</v>
      </c>
      <c r="AF39" s="52">
        <f t="shared" si="19"/>
        <v>2600</v>
      </c>
      <c r="AG39" s="52">
        <f t="shared" si="19"/>
        <v>2600</v>
      </c>
      <c r="AH39" s="52">
        <f t="shared" si="19"/>
        <v>2600</v>
      </c>
      <c r="AI39" s="52">
        <f t="shared" si="19"/>
        <v>2600</v>
      </c>
      <c r="AJ39" s="52">
        <f t="shared" si="19"/>
        <v>2600</v>
      </c>
      <c r="AK39" s="52">
        <f t="shared" si="19"/>
        <v>2600</v>
      </c>
      <c r="AL39" s="52">
        <f t="shared" si="19"/>
        <v>2600</v>
      </c>
      <c r="AM39" s="52">
        <f t="shared" si="19"/>
        <v>2600</v>
      </c>
      <c r="AN39" s="52">
        <f t="shared" si="19"/>
        <v>2600</v>
      </c>
      <c r="AO39" s="52">
        <f t="shared" si="19"/>
        <v>2600</v>
      </c>
      <c r="AP39" s="52">
        <f t="shared" si="19"/>
        <v>2600</v>
      </c>
      <c r="AQ39" s="52">
        <f t="shared" si="19"/>
        <v>2600</v>
      </c>
      <c r="AR39" s="52">
        <f t="shared" si="19"/>
        <v>2600</v>
      </c>
      <c r="AS39" s="52">
        <f t="shared" si="19"/>
        <v>2600</v>
      </c>
      <c r="AT39" s="52">
        <f t="shared" si="19"/>
        <v>2600</v>
      </c>
      <c r="AU39" s="52">
        <f t="shared" si="19"/>
        <v>2600</v>
      </c>
      <c r="AV39" s="52">
        <f t="shared" si="19"/>
        <v>2600</v>
      </c>
      <c r="AW39" s="52">
        <f t="shared" si="19"/>
        <v>2600</v>
      </c>
      <c r="AX39" s="52">
        <f t="shared" si="19"/>
        <v>2600</v>
      </c>
      <c r="AY39" s="52">
        <f t="shared" si="19"/>
        <v>2600</v>
      </c>
      <c r="AZ39" s="52">
        <f t="shared" si="19"/>
        <v>2600</v>
      </c>
      <c r="BA39" s="52">
        <f t="shared" si="19"/>
        <v>2600</v>
      </c>
      <c r="BB39" s="52">
        <f t="shared" si="19"/>
        <v>2600</v>
      </c>
      <c r="BC39" s="52">
        <f t="shared" si="19"/>
        <v>2600</v>
      </c>
      <c r="BD39" s="52">
        <f t="shared" si="19"/>
        <v>2600</v>
      </c>
      <c r="BE39" s="52">
        <f t="shared" si="19"/>
        <v>2600</v>
      </c>
      <c r="BF39" s="52">
        <f t="shared" si="19"/>
        <v>2600</v>
      </c>
      <c r="BG39" s="52">
        <f t="shared" si="19"/>
        <v>2600</v>
      </c>
      <c r="BH39" s="52">
        <f t="shared" si="19"/>
        <v>2600</v>
      </c>
      <c r="BI39" s="52">
        <f t="shared" si="19"/>
        <v>2600</v>
      </c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</row>
    <row r="40" spans="1:85" x14ac:dyDescent="0.3">
      <c r="A40" s="151" t="s">
        <v>160</v>
      </c>
      <c r="B40" s="149">
        <v>1800</v>
      </c>
      <c r="C40" s="52">
        <v>1800</v>
      </c>
      <c r="D40" s="52">
        <v>1800</v>
      </c>
      <c r="E40" s="52">
        <v>1800</v>
      </c>
      <c r="F40" s="52">
        <v>1800</v>
      </c>
      <c r="G40" s="52">
        <v>1800</v>
      </c>
      <c r="H40" s="52">
        <v>1800</v>
      </c>
      <c r="I40" s="52">
        <v>1800</v>
      </c>
      <c r="J40" s="52">
        <v>1800</v>
      </c>
      <c r="K40" s="52">
        <v>1800</v>
      </c>
      <c r="L40" s="52">
        <v>1800</v>
      </c>
      <c r="M40" s="52">
        <v>1800</v>
      </c>
      <c r="N40" s="52">
        <v>1800</v>
      </c>
      <c r="O40" s="52">
        <v>1800</v>
      </c>
      <c r="P40" s="52">
        <v>1800</v>
      </c>
      <c r="Q40" s="52">
        <v>1800</v>
      </c>
      <c r="R40" s="52">
        <v>1800</v>
      </c>
      <c r="S40" s="52">
        <v>1800</v>
      </c>
      <c r="T40" s="52">
        <v>1800</v>
      </c>
      <c r="U40" s="52">
        <v>1800</v>
      </c>
      <c r="V40" s="52">
        <v>1800</v>
      </c>
      <c r="W40" s="52">
        <v>1800</v>
      </c>
      <c r="X40" s="52">
        <v>1800</v>
      </c>
      <c r="Y40" s="52">
        <v>1800</v>
      </c>
      <c r="Z40" s="52">
        <v>1800</v>
      </c>
      <c r="AA40" s="52">
        <v>1800</v>
      </c>
      <c r="AB40" s="52">
        <v>1800</v>
      </c>
      <c r="AC40" s="52">
        <v>1800</v>
      </c>
      <c r="AD40" s="52">
        <v>1800</v>
      </c>
      <c r="AE40" s="52">
        <v>1800</v>
      </c>
      <c r="AF40" s="52">
        <v>1800</v>
      </c>
      <c r="AG40" s="52">
        <v>1800</v>
      </c>
      <c r="AH40" s="52">
        <v>1800</v>
      </c>
      <c r="AI40" s="52">
        <v>1800</v>
      </c>
      <c r="AJ40" s="52">
        <v>1800</v>
      </c>
      <c r="AK40" s="52">
        <v>1800</v>
      </c>
      <c r="AL40" s="52">
        <v>1800</v>
      </c>
      <c r="AM40" s="52">
        <v>1800</v>
      </c>
      <c r="AN40" s="52">
        <v>1800</v>
      </c>
      <c r="AO40" s="52">
        <v>1800</v>
      </c>
      <c r="AP40" s="52">
        <v>1800</v>
      </c>
      <c r="AQ40" s="52">
        <v>1800</v>
      </c>
      <c r="AR40" s="52">
        <v>1800</v>
      </c>
      <c r="AS40" s="52">
        <v>1800</v>
      </c>
      <c r="AT40" s="52">
        <v>1800</v>
      </c>
      <c r="AU40" s="52">
        <v>1800</v>
      </c>
      <c r="AV40" s="52">
        <v>1800</v>
      </c>
      <c r="AW40" s="52">
        <v>1800</v>
      </c>
      <c r="AX40" s="52">
        <v>1800</v>
      </c>
      <c r="AY40" s="52">
        <v>1800</v>
      </c>
      <c r="AZ40" s="52">
        <v>1800</v>
      </c>
      <c r="BA40" s="52">
        <v>1800</v>
      </c>
      <c r="BB40" s="52">
        <v>1800</v>
      </c>
      <c r="BC40" s="52">
        <v>1800</v>
      </c>
      <c r="BD40" s="52">
        <v>1800</v>
      </c>
      <c r="BE40" s="52">
        <v>1800</v>
      </c>
      <c r="BF40" s="52">
        <v>1800</v>
      </c>
      <c r="BG40" s="52">
        <v>1800</v>
      </c>
      <c r="BH40" s="52">
        <v>1800</v>
      </c>
      <c r="BI40" s="52">
        <v>1800</v>
      </c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</row>
    <row r="41" spans="1:85" x14ac:dyDescent="0.3">
      <c r="A41" s="151" t="s">
        <v>161</v>
      </c>
      <c r="B41" s="149">
        <v>2600</v>
      </c>
      <c r="C41" s="52">
        <f>B41</f>
        <v>2600</v>
      </c>
      <c r="D41" s="52">
        <f t="shared" ref="D41:BI41" si="20">C41</f>
        <v>2600</v>
      </c>
      <c r="E41" s="52">
        <f t="shared" si="20"/>
        <v>2600</v>
      </c>
      <c r="F41" s="52">
        <f t="shared" si="20"/>
        <v>2600</v>
      </c>
      <c r="G41" s="52">
        <f t="shared" si="20"/>
        <v>2600</v>
      </c>
      <c r="H41" s="52">
        <f t="shared" si="20"/>
        <v>2600</v>
      </c>
      <c r="I41" s="52">
        <f t="shared" si="20"/>
        <v>2600</v>
      </c>
      <c r="J41" s="52">
        <f t="shared" si="20"/>
        <v>2600</v>
      </c>
      <c r="K41" s="52">
        <f t="shared" si="20"/>
        <v>2600</v>
      </c>
      <c r="L41" s="52">
        <f t="shared" si="20"/>
        <v>2600</v>
      </c>
      <c r="M41" s="52">
        <f t="shared" si="20"/>
        <v>2600</v>
      </c>
      <c r="N41" s="52">
        <f t="shared" si="20"/>
        <v>2600</v>
      </c>
      <c r="O41" s="52">
        <f t="shared" si="20"/>
        <v>2600</v>
      </c>
      <c r="P41" s="52">
        <f t="shared" si="20"/>
        <v>2600</v>
      </c>
      <c r="Q41" s="52">
        <f t="shared" si="20"/>
        <v>2600</v>
      </c>
      <c r="R41" s="52">
        <f t="shared" si="20"/>
        <v>2600</v>
      </c>
      <c r="S41" s="52">
        <f t="shared" si="20"/>
        <v>2600</v>
      </c>
      <c r="T41" s="52">
        <f t="shared" si="20"/>
        <v>2600</v>
      </c>
      <c r="U41" s="52">
        <f t="shared" si="20"/>
        <v>2600</v>
      </c>
      <c r="V41" s="52">
        <f t="shared" si="20"/>
        <v>2600</v>
      </c>
      <c r="W41" s="52">
        <f t="shared" si="20"/>
        <v>2600</v>
      </c>
      <c r="X41" s="52">
        <f t="shared" si="20"/>
        <v>2600</v>
      </c>
      <c r="Y41" s="52">
        <f t="shared" si="20"/>
        <v>2600</v>
      </c>
      <c r="Z41" s="52">
        <f t="shared" si="20"/>
        <v>2600</v>
      </c>
      <c r="AA41" s="52">
        <f t="shared" si="20"/>
        <v>2600</v>
      </c>
      <c r="AB41" s="52">
        <f t="shared" si="20"/>
        <v>2600</v>
      </c>
      <c r="AC41" s="52">
        <f t="shared" si="20"/>
        <v>2600</v>
      </c>
      <c r="AD41" s="52">
        <f t="shared" si="20"/>
        <v>2600</v>
      </c>
      <c r="AE41" s="52">
        <f t="shared" si="20"/>
        <v>2600</v>
      </c>
      <c r="AF41" s="52">
        <f t="shared" si="20"/>
        <v>2600</v>
      </c>
      <c r="AG41" s="52">
        <f t="shared" si="20"/>
        <v>2600</v>
      </c>
      <c r="AH41" s="52">
        <f t="shared" si="20"/>
        <v>2600</v>
      </c>
      <c r="AI41" s="52">
        <f t="shared" si="20"/>
        <v>2600</v>
      </c>
      <c r="AJ41" s="52">
        <f t="shared" si="20"/>
        <v>2600</v>
      </c>
      <c r="AK41" s="52">
        <f t="shared" si="20"/>
        <v>2600</v>
      </c>
      <c r="AL41" s="52">
        <f t="shared" si="20"/>
        <v>2600</v>
      </c>
      <c r="AM41" s="52">
        <f t="shared" si="20"/>
        <v>2600</v>
      </c>
      <c r="AN41" s="52">
        <f t="shared" si="20"/>
        <v>2600</v>
      </c>
      <c r="AO41" s="52">
        <f t="shared" si="20"/>
        <v>2600</v>
      </c>
      <c r="AP41" s="52">
        <f t="shared" si="20"/>
        <v>2600</v>
      </c>
      <c r="AQ41" s="52">
        <f t="shared" si="20"/>
        <v>2600</v>
      </c>
      <c r="AR41" s="52">
        <f t="shared" si="20"/>
        <v>2600</v>
      </c>
      <c r="AS41" s="52">
        <f t="shared" si="20"/>
        <v>2600</v>
      </c>
      <c r="AT41" s="52">
        <f t="shared" si="20"/>
        <v>2600</v>
      </c>
      <c r="AU41" s="52">
        <f t="shared" si="20"/>
        <v>2600</v>
      </c>
      <c r="AV41" s="52">
        <f t="shared" si="20"/>
        <v>2600</v>
      </c>
      <c r="AW41" s="52">
        <f t="shared" si="20"/>
        <v>2600</v>
      </c>
      <c r="AX41" s="52">
        <f t="shared" si="20"/>
        <v>2600</v>
      </c>
      <c r="AY41" s="52">
        <f t="shared" si="20"/>
        <v>2600</v>
      </c>
      <c r="AZ41" s="52">
        <f t="shared" si="20"/>
        <v>2600</v>
      </c>
      <c r="BA41" s="52">
        <f t="shared" si="20"/>
        <v>2600</v>
      </c>
      <c r="BB41" s="52">
        <f t="shared" si="20"/>
        <v>2600</v>
      </c>
      <c r="BC41" s="52">
        <f t="shared" si="20"/>
        <v>2600</v>
      </c>
      <c r="BD41" s="52">
        <f t="shared" si="20"/>
        <v>2600</v>
      </c>
      <c r="BE41" s="52">
        <f t="shared" si="20"/>
        <v>2600</v>
      </c>
      <c r="BF41" s="52">
        <f t="shared" si="20"/>
        <v>2600</v>
      </c>
      <c r="BG41" s="52">
        <f t="shared" si="20"/>
        <v>2600</v>
      </c>
      <c r="BH41" s="52">
        <f t="shared" si="20"/>
        <v>2600</v>
      </c>
      <c r="BI41" s="52">
        <f t="shared" si="20"/>
        <v>2600</v>
      </c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</row>
    <row r="42" spans="1:85" x14ac:dyDescent="0.3">
      <c r="A42" s="151" t="s">
        <v>162</v>
      </c>
      <c r="B42" s="149">
        <v>3200</v>
      </c>
      <c r="C42" s="52">
        <f>B42</f>
        <v>3200</v>
      </c>
      <c r="D42" s="52">
        <f t="shared" ref="D42:BI42" si="21">C42</f>
        <v>3200</v>
      </c>
      <c r="E42" s="52">
        <f t="shared" si="21"/>
        <v>3200</v>
      </c>
      <c r="F42" s="52">
        <f t="shared" si="21"/>
        <v>3200</v>
      </c>
      <c r="G42" s="52">
        <f t="shared" si="21"/>
        <v>3200</v>
      </c>
      <c r="H42" s="52">
        <f t="shared" si="21"/>
        <v>3200</v>
      </c>
      <c r="I42" s="52">
        <f t="shared" si="21"/>
        <v>3200</v>
      </c>
      <c r="J42" s="52">
        <f t="shared" si="21"/>
        <v>3200</v>
      </c>
      <c r="K42" s="52">
        <f t="shared" si="21"/>
        <v>3200</v>
      </c>
      <c r="L42" s="52">
        <f t="shared" si="21"/>
        <v>3200</v>
      </c>
      <c r="M42" s="52">
        <f t="shared" si="21"/>
        <v>3200</v>
      </c>
      <c r="N42" s="52">
        <f t="shared" si="21"/>
        <v>3200</v>
      </c>
      <c r="O42" s="52">
        <f t="shared" si="21"/>
        <v>3200</v>
      </c>
      <c r="P42" s="52">
        <f t="shared" si="21"/>
        <v>3200</v>
      </c>
      <c r="Q42" s="52">
        <f t="shared" si="21"/>
        <v>3200</v>
      </c>
      <c r="R42" s="52">
        <f t="shared" si="21"/>
        <v>3200</v>
      </c>
      <c r="S42" s="52">
        <f t="shared" si="21"/>
        <v>3200</v>
      </c>
      <c r="T42" s="52">
        <f t="shared" si="21"/>
        <v>3200</v>
      </c>
      <c r="U42" s="52">
        <f t="shared" si="21"/>
        <v>3200</v>
      </c>
      <c r="V42" s="52">
        <f t="shared" si="21"/>
        <v>3200</v>
      </c>
      <c r="W42" s="52">
        <f t="shared" si="21"/>
        <v>3200</v>
      </c>
      <c r="X42" s="52">
        <f t="shared" si="21"/>
        <v>3200</v>
      </c>
      <c r="Y42" s="52">
        <f t="shared" si="21"/>
        <v>3200</v>
      </c>
      <c r="Z42" s="52">
        <f t="shared" si="21"/>
        <v>3200</v>
      </c>
      <c r="AA42" s="52">
        <f t="shared" si="21"/>
        <v>3200</v>
      </c>
      <c r="AB42" s="52">
        <f t="shared" si="21"/>
        <v>3200</v>
      </c>
      <c r="AC42" s="52">
        <f t="shared" si="21"/>
        <v>3200</v>
      </c>
      <c r="AD42" s="52">
        <f t="shared" si="21"/>
        <v>3200</v>
      </c>
      <c r="AE42" s="52">
        <f t="shared" si="21"/>
        <v>3200</v>
      </c>
      <c r="AF42" s="52">
        <f t="shared" si="21"/>
        <v>3200</v>
      </c>
      <c r="AG42" s="52">
        <f t="shared" si="21"/>
        <v>3200</v>
      </c>
      <c r="AH42" s="52">
        <f t="shared" si="21"/>
        <v>3200</v>
      </c>
      <c r="AI42" s="52">
        <f t="shared" si="21"/>
        <v>3200</v>
      </c>
      <c r="AJ42" s="52">
        <f t="shared" si="21"/>
        <v>3200</v>
      </c>
      <c r="AK42" s="52">
        <f t="shared" si="21"/>
        <v>3200</v>
      </c>
      <c r="AL42" s="52">
        <f t="shared" si="21"/>
        <v>3200</v>
      </c>
      <c r="AM42" s="52">
        <f t="shared" si="21"/>
        <v>3200</v>
      </c>
      <c r="AN42" s="52">
        <f t="shared" si="21"/>
        <v>3200</v>
      </c>
      <c r="AO42" s="52">
        <f t="shared" si="21"/>
        <v>3200</v>
      </c>
      <c r="AP42" s="52">
        <f t="shared" si="21"/>
        <v>3200</v>
      </c>
      <c r="AQ42" s="52">
        <f t="shared" si="21"/>
        <v>3200</v>
      </c>
      <c r="AR42" s="52">
        <f t="shared" si="21"/>
        <v>3200</v>
      </c>
      <c r="AS42" s="52">
        <f t="shared" si="21"/>
        <v>3200</v>
      </c>
      <c r="AT42" s="52">
        <f t="shared" si="21"/>
        <v>3200</v>
      </c>
      <c r="AU42" s="52">
        <f t="shared" si="21"/>
        <v>3200</v>
      </c>
      <c r="AV42" s="52">
        <f t="shared" si="21"/>
        <v>3200</v>
      </c>
      <c r="AW42" s="52">
        <f t="shared" si="21"/>
        <v>3200</v>
      </c>
      <c r="AX42" s="52">
        <f t="shared" si="21"/>
        <v>3200</v>
      </c>
      <c r="AY42" s="52">
        <f t="shared" si="21"/>
        <v>3200</v>
      </c>
      <c r="AZ42" s="52">
        <f t="shared" si="21"/>
        <v>3200</v>
      </c>
      <c r="BA42" s="52">
        <f t="shared" si="21"/>
        <v>3200</v>
      </c>
      <c r="BB42" s="52">
        <f t="shared" si="21"/>
        <v>3200</v>
      </c>
      <c r="BC42" s="52">
        <f t="shared" si="21"/>
        <v>3200</v>
      </c>
      <c r="BD42" s="52">
        <f t="shared" si="21"/>
        <v>3200</v>
      </c>
      <c r="BE42" s="52">
        <f t="shared" si="21"/>
        <v>3200</v>
      </c>
      <c r="BF42" s="52">
        <f t="shared" si="21"/>
        <v>3200</v>
      </c>
      <c r="BG42" s="52">
        <f t="shared" si="21"/>
        <v>3200</v>
      </c>
      <c r="BH42" s="52">
        <f t="shared" si="21"/>
        <v>3200</v>
      </c>
      <c r="BI42" s="52">
        <f t="shared" si="21"/>
        <v>3200</v>
      </c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</row>
    <row r="43" spans="1:85" x14ac:dyDescent="0.3">
      <c r="A43" s="150" t="s">
        <v>107</v>
      </c>
      <c r="B43" s="14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</row>
    <row r="44" spans="1:85" x14ac:dyDescent="0.3">
      <c r="A44" s="151" t="s">
        <v>110</v>
      </c>
      <c r="B44" s="149">
        <v>8000</v>
      </c>
      <c r="C44" s="52">
        <f>B44</f>
        <v>8000</v>
      </c>
      <c r="D44" s="52">
        <f t="shared" ref="D44:BI44" si="22">C44</f>
        <v>8000</v>
      </c>
      <c r="E44" s="52">
        <f t="shared" si="22"/>
        <v>8000</v>
      </c>
      <c r="F44" s="52">
        <f t="shared" si="22"/>
        <v>8000</v>
      </c>
      <c r="G44" s="52">
        <f t="shared" si="22"/>
        <v>8000</v>
      </c>
      <c r="H44" s="52">
        <f t="shared" si="22"/>
        <v>8000</v>
      </c>
      <c r="I44" s="52">
        <f t="shared" si="22"/>
        <v>8000</v>
      </c>
      <c r="J44" s="52">
        <f t="shared" si="22"/>
        <v>8000</v>
      </c>
      <c r="K44" s="52">
        <f t="shared" si="22"/>
        <v>8000</v>
      </c>
      <c r="L44" s="52">
        <f t="shared" si="22"/>
        <v>8000</v>
      </c>
      <c r="M44" s="52">
        <f t="shared" si="22"/>
        <v>8000</v>
      </c>
      <c r="N44" s="52">
        <f t="shared" si="22"/>
        <v>8000</v>
      </c>
      <c r="O44" s="52">
        <f t="shared" si="22"/>
        <v>8000</v>
      </c>
      <c r="P44" s="52">
        <f t="shared" si="22"/>
        <v>8000</v>
      </c>
      <c r="Q44" s="52">
        <f t="shared" si="22"/>
        <v>8000</v>
      </c>
      <c r="R44" s="52">
        <f t="shared" si="22"/>
        <v>8000</v>
      </c>
      <c r="S44" s="52">
        <f t="shared" si="22"/>
        <v>8000</v>
      </c>
      <c r="T44" s="52">
        <f t="shared" si="22"/>
        <v>8000</v>
      </c>
      <c r="U44" s="52">
        <f t="shared" si="22"/>
        <v>8000</v>
      </c>
      <c r="V44" s="52">
        <f t="shared" si="22"/>
        <v>8000</v>
      </c>
      <c r="W44" s="52">
        <f t="shared" si="22"/>
        <v>8000</v>
      </c>
      <c r="X44" s="52">
        <f t="shared" si="22"/>
        <v>8000</v>
      </c>
      <c r="Y44" s="52">
        <f t="shared" si="22"/>
        <v>8000</v>
      </c>
      <c r="Z44" s="52">
        <f t="shared" si="22"/>
        <v>8000</v>
      </c>
      <c r="AA44" s="52">
        <f t="shared" si="22"/>
        <v>8000</v>
      </c>
      <c r="AB44" s="52">
        <f t="shared" si="22"/>
        <v>8000</v>
      </c>
      <c r="AC44" s="52">
        <f t="shared" si="22"/>
        <v>8000</v>
      </c>
      <c r="AD44" s="52">
        <f t="shared" si="22"/>
        <v>8000</v>
      </c>
      <c r="AE44" s="52">
        <f t="shared" si="22"/>
        <v>8000</v>
      </c>
      <c r="AF44" s="52">
        <f t="shared" si="22"/>
        <v>8000</v>
      </c>
      <c r="AG44" s="52">
        <f t="shared" si="22"/>
        <v>8000</v>
      </c>
      <c r="AH44" s="52">
        <f t="shared" si="22"/>
        <v>8000</v>
      </c>
      <c r="AI44" s="52">
        <f t="shared" si="22"/>
        <v>8000</v>
      </c>
      <c r="AJ44" s="52">
        <f t="shared" si="22"/>
        <v>8000</v>
      </c>
      <c r="AK44" s="52">
        <f t="shared" si="22"/>
        <v>8000</v>
      </c>
      <c r="AL44" s="52">
        <f t="shared" si="22"/>
        <v>8000</v>
      </c>
      <c r="AM44" s="52">
        <f t="shared" si="22"/>
        <v>8000</v>
      </c>
      <c r="AN44" s="52">
        <f t="shared" si="22"/>
        <v>8000</v>
      </c>
      <c r="AO44" s="52">
        <f t="shared" si="22"/>
        <v>8000</v>
      </c>
      <c r="AP44" s="52">
        <f t="shared" si="22"/>
        <v>8000</v>
      </c>
      <c r="AQ44" s="52">
        <f t="shared" si="22"/>
        <v>8000</v>
      </c>
      <c r="AR44" s="52">
        <f t="shared" si="22"/>
        <v>8000</v>
      </c>
      <c r="AS44" s="52">
        <f t="shared" si="22"/>
        <v>8000</v>
      </c>
      <c r="AT44" s="52">
        <f t="shared" si="22"/>
        <v>8000</v>
      </c>
      <c r="AU44" s="52">
        <f t="shared" si="22"/>
        <v>8000</v>
      </c>
      <c r="AV44" s="52">
        <f t="shared" si="22"/>
        <v>8000</v>
      </c>
      <c r="AW44" s="52">
        <f t="shared" si="22"/>
        <v>8000</v>
      </c>
      <c r="AX44" s="52">
        <f t="shared" si="22"/>
        <v>8000</v>
      </c>
      <c r="AY44" s="52">
        <f t="shared" si="22"/>
        <v>8000</v>
      </c>
      <c r="AZ44" s="52">
        <f t="shared" si="22"/>
        <v>8000</v>
      </c>
      <c r="BA44" s="52">
        <f t="shared" si="22"/>
        <v>8000</v>
      </c>
      <c r="BB44" s="52">
        <f t="shared" si="22"/>
        <v>8000</v>
      </c>
      <c r="BC44" s="52">
        <f t="shared" si="22"/>
        <v>8000</v>
      </c>
      <c r="BD44" s="52">
        <f t="shared" si="22"/>
        <v>8000</v>
      </c>
      <c r="BE44" s="52">
        <f t="shared" si="22"/>
        <v>8000</v>
      </c>
      <c r="BF44" s="52">
        <f t="shared" si="22"/>
        <v>8000</v>
      </c>
      <c r="BG44" s="52">
        <f t="shared" si="22"/>
        <v>8000</v>
      </c>
      <c r="BH44" s="52">
        <f t="shared" si="22"/>
        <v>8000</v>
      </c>
      <c r="BI44" s="52">
        <f t="shared" si="22"/>
        <v>8000</v>
      </c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</row>
    <row r="45" spans="1:85" x14ac:dyDescent="0.3">
      <c r="A45" s="15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</row>
    <row r="46" spans="1:85" x14ac:dyDescent="0.3">
      <c r="A46" s="121" t="s">
        <v>123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</row>
    <row r="47" spans="1:85" x14ac:dyDescent="0.3">
      <c r="A47" s="150" t="s">
        <v>79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</row>
    <row r="48" spans="1:85" x14ac:dyDescent="0.3">
      <c r="A48" s="151" t="s">
        <v>181</v>
      </c>
      <c r="B48" s="52">
        <f t="shared" ref="B48:M48" si="23">B28*B9</f>
        <v>5000</v>
      </c>
      <c r="C48" s="52">
        <f t="shared" si="23"/>
        <v>5000</v>
      </c>
      <c r="D48" s="52">
        <f t="shared" si="23"/>
        <v>5000</v>
      </c>
      <c r="E48" s="52">
        <f t="shared" si="23"/>
        <v>5000</v>
      </c>
      <c r="F48" s="52">
        <f t="shared" si="23"/>
        <v>5000</v>
      </c>
      <c r="G48" s="52">
        <f t="shared" si="23"/>
        <v>5000</v>
      </c>
      <c r="H48" s="52">
        <f t="shared" si="23"/>
        <v>6000</v>
      </c>
      <c r="I48" s="52">
        <f t="shared" si="23"/>
        <v>6000</v>
      </c>
      <c r="J48" s="52">
        <f t="shared" si="23"/>
        <v>6000</v>
      </c>
      <c r="K48" s="52">
        <f t="shared" si="23"/>
        <v>6000</v>
      </c>
      <c r="L48" s="52">
        <f t="shared" si="23"/>
        <v>6000</v>
      </c>
      <c r="M48" s="52">
        <f t="shared" si="23"/>
        <v>6000</v>
      </c>
      <c r="N48" s="52">
        <f>(N28*N9)/2</f>
        <v>3000</v>
      </c>
      <c r="O48" s="52">
        <f t="shared" ref="O48:Y48" si="24">(O28*O9)/2</f>
        <v>3000</v>
      </c>
      <c r="P48" s="52">
        <f t="shared" si="24"/>
        <v>3000</v>
      </c>
      <c r="Q48" s="52">
        <f t="shared" si="24"/>
        <v>3000</v>
      </c>
      <c r="R48" s="52">
        <f t="shared" si="24"/>
        <v>3000</v>
      </c>
      <c r="S48" s="52">
        <f t="shared" si="24"/>
        <v>3000</v>
      </c>
      <c r="T48" s="52">
        <f t="shared" si="24"/>
        <v>3000</v>
      </c>
      <c r="U48" s="52">
        <f t="shared" si="24"/>
        <v>3000</v>
      </c>
      <c r="V48" s="52">
        <f t="shared" si="24"/>
        <v>3000</v>
      </c>
      <c r="W48" s="52">
        <f t="shared" si="24"/>
        <v>3000</v>
      </c>
      <c r="X48" s="52">
        <f t="shared" si="24"/>
        <v>3000</v>
      </c>
      <c r="Y48" s="52">
        <f t="shared" si="24"/>
        <v>3000</v>
      </c>
      <c r="Z48" s="52">
        <f>(Z28*Z9)/3</f>
        <v>2000</v>
      </c>
      <c r="AA48" s="52">
        <f t="shared" ref="AA48:BI48" si="25">(AA28*AA9)/3</f>
        <v>2000</v>
      </c>
      <c r="AB48" s="52">
        <f t="shared" si="25"/>
        <v>2000</v>
      </c>
      <c r="AC48" s="52">
        <f t="shared" si="25"/>
        <v>2000</v>
      </c>
      <c r="AD48" s="52">
        <f t="shared" si="25"/>
        <v>2000</v>
      </c>
      <c r="AE48" s="52">
        <f t="shared" si="25"/>
        <v>2000</v>
      </c>
      <c r="AF48" s="52">
        <f t="shared" si="25"/>
        <v>2000</v>
      </c>
      <c r="AG48" s="52">
        <f t="shared" si="25"/>
        <v>2000</v>
      </c>
      <c r="AH48" s="52">
        <f t="shared" si="25"/>
        <v>2000</v>
      </c>
      <c r="AI48" s="52">
        <f t="shared" si="25"/>
        <v>2000</v>
      </c>
      <c r="AJ48" s="52">
        <f t="shared" si="25"/>
        <v>2000</v>
      </c>
      <c r="AK48" s="52">
        <f t="shared" si="25"/>
        <v>2000</v>
      </c>
      <c r="AL48" s="52">
        <f t="shared" si="25"/>
        <v>2000</v>
      </c>
      <c r="AM48" s="52">
        <f t="shared" si="25"/>
        <v>2000</v>
      </c>
      <c r="AN48" s="52">
        <f t="shared" si="25"/>
        <v>2000</v>
      </c>
      <c r="AO48" s="52">
        <f t="shared" si="25"/>
        <v>2000</v>
      </c>
      <c r="AP48" s="52">
        <f t="shared" si="25"/>
        <v>2000</v>
      </c>
      <c r="AQ48" s="52">
        <f t="shared" si="25"/>
        <v>2000</v>
      </c>
      <c r="AR48" s="52">
        <f t="shared" si="25"/>
        <v>2000</v>
      </c>
      <c r="AS48" s="52">
        <f t="shared" si="25"/>
        <v>2000</v>
      </c>
      <c r="AT48" s="52">
        <f t="shared" si="25"/>
        <v>2000</v>
      </c>
      <c r="AU48" s="52">
        <f t="shared" si="25"/>
        <v>2000</v>
      </c>
      <c r="AV48" s="52">
        <f t="shared" si="25"/>
        <v>2000</v>
      </c>
      <c r="AW48" s="52">
        <f t="shared" si="25"/>
        <v>2000</v>
      </c>
      <c r="AX48" s="52">
        <f t="shared" si="25"/>
        <v>2000</v>
      </c>
      <c r="AY48" s="52">
        <f t="shared" si="25"/>
        <v>2000</v>
      </c>
      <c r="AZ48" s="52">
        <f t="shared" si="25"/>
        <v>2000</v>
      </c>
      <c r="BA48" s="52">
        <f t="shared" si="25"/>
        <v>2000</v>
      </c>
      <c r="BB48" s="52">
        <f t="shared" si="25"/>
        <v>2000</v>
      </c>
      <c r="BC48" s="52">
        <f t="shared" si="25"/>
        <v>2000</v>
      </c>
      <c r="BD48" s="52">
        <f t="shared" si="25"/>
        <v>2000</v>
      </c>
      <c r="BE48" s="52">
        <f t="shared" si="25"/>
        <v>2000</v>
      </c>
      <c r="BF48" s="52">
        <f t="shared" si="25"/>
        <v>2000</v>
      </c>
      <c r="BG48" s="52">
        <f t="shared" si="25"/>
        <v>2000</v>
      </c>
      <c r="BH48" s="52">
        <f t="shared" si="25"/>
        <v>2000</v>
      </c>
      <c r="BI48" s="52">
        <f t="shared" si="25"/>
        <v>2000</v>
      </c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</row>
    <row r="49" spans="1:85" x14ac:dyDescent="0.3">
      <c r="A49" s="151" t="s">
        <v>185</v>
      </c>
      <c r="B49" s="52">
        <f t="shared" ref="B49:M49" si="26">B29*B10</f>
        <v>2500</v>
      </c>
      <c r="C49" s="52">
        <f t="shared" si="26"/>
        <v>2500</v>
      </c>
      <c r="D49" s="52">
        <f t="shared" si="26"/>
        <v>2500</v>
      </c>
      <c r="E49" s="52">
        <f t="shared" si="26"/>
        <v>2500</v>
      </c>
      <c r="F49" s="52">
        <f t="shared" si="26"/>
        <v>2500</v>
      </c>
      <c r="G49" s="52">
        <f t="shared" si="26"/>
        <v>2500</v>
      </c>
      <c r="H49" s="52">
        <f t="shared" si="26"/>
        <v>4000</v>
      </c>
      <c r="I49" s="52">
        <f t="shared" si="26"/>
        <v>4000</v>
      </c>
      <c r="J49" s="52">
        <f t="shared" si="26"/>
        <v>4000</v>
      </c>
      <c r="K49" s="52">
        <f t="shared" si="26"/>
        <v>4000</v>
      </c>
      <c r="L49" s="52">
        <f t="shared" si="26"/>
        <v>4000</v>
      </c>
      <c r="M49" s="52">
        <f t="shared" si="26"/>
        <v>4000</v>
      </c>
      <c r="N49" s="52">
        <f t="shared" ref="N49:Y49" si="27">N29*N10</f>
        <v>4000</v>
      </c>
      <c r="O49" s="52">
        <f t="shared" si="27"/>
        <v>4000</v>
      </c>
      <c r="P49" s="52">
        <f t="shared" si="27"/>
        <v>4000</v>
      </c>
      <c r="Q49" s="52">
        <f t="shared" si="27"/>
        <v>4000</v>
      </c>
      <c r="R49" s="52">
        <f t="shared" si="27"/>
        <v>4000</v>
      </c>
      <c r="S49" s="52">
        <f t="shared" si="27"/>
        <v>4000</v>
      </c>
      <c r="T49" s="52">
        <f t="shared" si="27"/>
        <v>4000</v>
      </c>
      <c r="U49" s="52">
        <f t="shared" si="27"/>
        <v>4000</v>
      </c>
      <c r="V49" s="52">
        <f t="shared" si="27"/>
        <v>4000</v>
      </c>
      <c r="W49" s="52">
        <f t="shared" si="27"/>
        <v>4000</v>
      </c>
      <c r="X49" s="52">
        <f t="shared" si="27"/>
        <v>4000</v>
      </c>
      <c r="Y49" s="52">
        <f t="shared" si="27"/>
        <v>4000</v>
      </c>
      <c r="Z49" s="52">
        <f>(Z29*Z10)/3</f>
        <v>1333.3333333333333</v>
      </c>
      <c r="AA49" s="52">
        <f t="shared" ref="AA49:BI49" si="28">(AA29*AA10)/3</f>
        <v>1333.3333333333333</v>
      </c>
      <c r="AB49" s="52">
        <f t="shared" si="28"/>
        <v>1333.3333333333333</v>
      </c>
      <c r="AC49" s="52">
        <f t="shared" si="28"/>
        <v>1333.3333333333333</v>
      </c>
      <c r="AD49" s="52">
        <f t="shared" si="28"/>
        <v>1333.3333333333333</v>
      </c>
      <c r="AE49" s="52">
        <f t="shared" si="28"/>
        <v>1333.3333333333333</v>
      </c>
      <c r="AF49" s="52">
        <f t="shared" si="28"/>
        <v>1333.3333333333333</v>
      </c>
      <c r="AG49" s="52">
        <f t="shared" si="28"/>
        <v>1333.3333333333333</v>
      </c>
      <c r="AH49" s="52">
        <f t="shared" si="28"/>
        <v>1333.3333333333333</v>
      </c>
      <c r="AI49" s="52">
        <f t="shared" si="28"/>
        <v>1333.3333333333333</v>
      </c>
      <c r="AJ49" s="52">
        <f t="shared" si="28"/>
        <v>1333.3333333333333</v>
      </c>
      <c r="AK49" s="52">
        <f t="shared" si="28"/>
        <v>1333.3333333333333</v>
      </c>
      <c r="AL49" s="52">
        <f t="shared" si="28"/>
        <v>1333.3333333333333</v>
      </c>
      <c r="AM49" s="52">
        <f t="shared" si="28"/>
        <v>1333.3333333333333</v>
      </c>
      <c r="AN49" s="52">
        <f t="shared" si="28"/>
        <v>1333.3333333333333</v>
      </c>
      <c r="AO49" s="52">
        <f t="shared" si="28"/>
        <v>1333.3333333333333</v>
      </c>
      <c r="AP49" s="52">
        <f t="shared" si="28"/>
        <v>1333.3333333333333</v>
      </c>
      <c r="AQ49" s="52">
        <f t="shared" si="28"/>
        <v>1333.3333333333333</v>
      </c>
      <c r="AR49" s="52">
        <f t="shared" si="28"/>
        <v>1333.3333333333333</v>
      </c>
      <c r="AS49" s="52">
        <f t="shared" si="28"/>
        <v>1333.3333333333333</v>
      </c>
      <c r="AT49" s="52">
        <f t="shared" si="28"/>
        <v>1333.3333333333333</v>
      </c>
      <c r="AU49" s="52">
        <f t="shared" si="28"/>
        <v>1333.3333333333333</v>
      </c>
      <c r="AV49" s="52">
        <f t="shared" si="28"/>
        <v>1333.3333333333333</v>
      </c>
      <c r="AW49" s="52">
        <f t="shared" si="28"/>
        <v>1333.3333333333333</v>
      </c>
      <c r="AX49" s="52">
        <f t="shared" si="28"/>
        <v>1333.3333333333333</v>
      </c>
      <c r="AY49" s="52">
        <f t="shared" si="28"/>
        <v>1333.3333333333333</v>
      </c>
      <c r="AZ49" s="52">
        <f t="shared" si="28"/>
        <v>1333.3333333333333</v>
      </c>
      <c r="BA49" s="52">
        <f t="shared" si="28"/>
        <v>1333.3333333333333</v>
      </c>
      <c r="BB49" s="52">
        <f t="shared" si="28"/>
        <v>1333.3333333333333</v>
      </c>
      <c r="BC49" s="52">
        <f t="shared" si="28"/>
        <v>1333.3333333333333</v>
      </c>
      <c r="BD49" s="52">
        <f t="shared" si="28"/>
        <v>1333.3333333333333</v>
      </c>
      <c r="BE49" s="52">
        <f t="shared" si="28"/>
        <v>1333.3333333333333</v>
      </c>
      <c r="BF49" s="52">
        <f t="shared" si="28"/>
        <v>1333.3333333333333</v>
      </c>
      <c r="BG49" s="52">
        <f t="shared" si="28"/>
        <v>1333.3333333333333</v>
      </c>
      <c r="BH49" s="52">
        <f t="shared" si="28"/>
        <v>1333.3333333333333</v>
      </c>
      <c r="BI49" s="52">
        <f t="shared" si="28"/>
        <v>1333.3333333333333</v>
      </c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</row>
    <row r="50" spans="1:85" x14ac:dyDescent="0.3">
      <c r="A50" s="150" t="s">
        <v>108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</row>
    <row r="51" spans="1:85" x14ac:dyDescent="0.3">
      <c r="A51" s="151" t="s">
        <v>109</v>
      </c>
      <c r="B51" s="52">
        <f t="shared" ref="B51:AG51" si="29">B31*B12</f>
        <v>8000</v>
      </c>
      <c r="C51" s="52">
        <f t="shared" si="29"/>
        <v>8000</v>
      </c>
      <c r="D51" s="52">
        <f t="shared" si="29"/>
        <v>8000</v>
      </c>
      <c r="E51" s="52">
        <f t="shared" si="29"/>
        <v>8000</v>
      </c>
      <c r="F51" s="52">
        <f t="shared" si="29"/>
        <v>8000</v>
      </c>
      <c r="G51" s="52">
        <f t="shared" si="29"/>
        <v>8000</v>
      </c>
      <c r="H51" s="52">
        <f t="shared" si="29"/>
        <v>8000</v>
      </c>
      <c r="I51" s="52">
        <f t="shared" si="29"/>
        <v>8000</v>
      </c>
      <c r="J51" s="52">
        <f t="shared" si="29"/>
        <v>8000</v>
      </c>
      <c r="K51" s="52">
        <f t="shared" si="29"/>
        <v>8000</v>
      </c>
      <c r="L51" s="52">
        <f t="shared" si="29"/>
        <v>8000</v>
      </c>
      <c r="M51" s="52">
        <f t="shared" si="29"/>
        <v>8000</v>
      </c>
      <c r="N51" s="52">
        <f t="shared" si="29"/>
        <v>8000</v>
      </c>
      <c r="O51" s="52">
        <f t="shared" si="29"/>
        <v>8000</v>
      </c>
      <c r="P51" s="52">
        <f t="shared" si="29"/>
        <v>8000</v>
      </c>
      <c r="Q51" s="52">
        <f t="shared" si="29"/>
        <v>8000</v>
      </c>
      <c r="R51" s="52">
        <f t="shared" si="29"/>
        <v>8000</v>
      </c>
      <c r="S51" s="52">
        <f t="shared" si="29"/>
        <v>8000</v>
      </c>
      <c r="T51" s="52">
        <f t="shared" si="29"/>
        <v>8000</v>
      </c>
      <c r="U51" s="52">
        <f t="shared" si="29"/>
        <v>8000</v>
      </c>
      <c r="V51" s="52">
        <f t="shared" si="29"/>
        <v>8000</v>
      </c>
      <c r="W51" s="52">
        <f t="shared" si="29"/>
        <v>8000</v>
      </c>
      <c r="X51" s="52">
        <f t="shared" si="29"/>
        <v>8000</v>
      </c>
      <c r="Y51" s="52">
        <f t="shared" si="29"/>
        <v>8000</v>
      </c>
      <c r="Z51" s="52">
        <f t="shared" si="29"/>
        <v>8000</v>
      </c>
      <c r="AA51" s="52">
        <f t="shared" si="29"/>
        <v>8000</v>
      </c>
      <c r="AB51" s="52">
        <f t="shared" si="29"/>
        <v>8000</v>
      </c>
      <c r="AC51" s="52">
        <f t="shared" si="29"/>
        <v>8000</v>
      </c>
      <c r="AD51" s="52">
        <f t="shared" si="29"/>
        <v>8000</v>
      </c>
      <c r="AE51" s="52">
        <f t="shared" si="29"/>
        <v>8000</v>
      </c>
      <c r="AF51" s="52">
        <f t="shared" si="29"/>
        <v>8000</v>
      </c>
      <c r="AG51" s="52">
        <f t="shared" si="29"/>
        <v>8000</v>
      </c>
      <c r="AH51" s="52">
        <f t="shared" ref="AH51:BI51" si="30">AH31*AH12</f>
        <v>8000</v>
      </c>
      <c r="AI51" s="52">
        <f t="shared" si="30"/>
        <v>8000</v>
      </c>
      <c r="AJ51" s="52">
        <f t="shared" si="30"/>
        <v>8000</v>
      </c>
      <c r="AK51" s="52">
        <f t="shared" si="30"/>
        <v>8000</v>
      </c>
      <c r="AL51" s="52">
        <f t="shared" si="30"/>
        <v>8000</v>
      </c>
      <c r="AM51" s="52">
        <f t="shared" si="30"/>
        <v>8000</v>
      </c>
      <c r="AN51" s="52">
        <f t="shared" si="30"/>
        <v>8000</v>
      </c>
      <c r="AO51" s="52">
        <f t="shared" si="30"/>
        <v>8000</v>
      </c>
      <c r="AP51" s="52">
        <f t="shared" si="30"/>
        <v>8000</v>
      </c>
      <c r="AQ51" s="52">
        <f t="shared" si="30"/>
        <v>8000</v>
      </c>
      <c r="AR51" s="52">
        <f t="shared" si="30"/>
        <v>8000</v>
      </c>
      <c r="AS51" s="52">
        <f t="shared" si="30"/>
        <v>8000</v>
      </c>
      <c r="AT51" s="52">
        <f t="shared" si="30"/>
        <v>8000</v>
      </c>
      <c r="AU51" s="52">
        <f t="shared" si="30"/>
        <v>8000</v>
      </c>
      <c r="AV51" s="52">
        <f t="shared" si="30"/>
        <v>8000</v>
      </c>
      <c r="AW51" s="52">
        <f t="shared" si="30"/>
        <v>8000</v>
      </c>
      <c r="AX51" s="52">
        <f t="shared" si="30"/>
        <v>8000</v>
      </c>
      <c r="AY51" s="52">
        <f t="shared" si="30"/>
        <v>8000</v>
      </c>
      <c r="AZ51" s="52">
        <f t="shared" si="30"/>
        <v>8000</v>
      </c>
      <c r="BA51" s="52">
        <f t="shared" si="30"/>
        <v>8000</v>
      </c>
      <c r="BB51" s="52">
        <f t="shared" si="30"/>
        <v>8000</v>
      </c>
      <c r="BC51" s="52">
        <f t="shared" si="30"/>
        <v>8000</v>
      </c>
      <c r="BD51" s="52">
        <f t="shared" si="30"/>
        <v>8000</v>
      </c>
      <c r="BE51" s="52">
        <f t="shared" si="30"/>
        <v>8000</v>
      </c>
      <c r="BF51" s="52">
        <f t="shared" si="30"/>
        <v>8000</v>
      </c>
      <c r="BG51" s="52">
        <f t="shared" si="30"/>
        <v>8000</v>
      </c>
      <c r="BH51" s="52">
        <f t="shared" si="30"/>
        <v>8000</v>
      </c>
      <c r="BI51" s="52">
        <f t="shared" si="30"/>
        <v>8000</v>
      </c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</row>
    <row r="52" spans="1:85" x14ac:dyDescent="0.3">
      <c r="A52" s="151" t="s">
        <v>111</v>
      </c>
      <c r="B52" s="52">
        <f>B32*B13</f>
        <v>8000</v>
      </c>
      <c r="C52" s="52">
        <f t="shared" ref="C52:BI52" si="31">C32*C13</f>
        <v>8000</v>
      </c>
      <c r="D52" s="52">
        <f t="shared" si="31"/>
        <v>8000</v>
      </c>
      <c r="E52" s="52">
        <f t="shared" si="31"/>
        <v>8000</v>
      </c>
      <c r="F52" s="52">
        <f t="shared" si="31"/>
        <v>8000</v>
      </c>
      <c r="G52" s="52">
        <f t="shared" si="31"/>
        <v>8000</v>
      </c>
      <c r="H52" s="52">
        <f t="shared" si="31"/>
        <v>8000</v>
      </c>
      <c r="I52" s="52">
        <f t="shared" si="31"/>
        <v>8000</v>
      </c>
      <c r="J52" s="52">
        <f t="shared" si="31"/>
        <v>8000</v>
      </c>
      <c r="K52" s="52">
        <f t="shared" si="31"/>
        <v>8000</v>
      </c>
      <c r="L52" s="52">
        <f t="shared" si="31"/>
        <v>8000</v>
      </c>
      <c r="M52" s="52">
        <f t="shared" si="31"/>
        <v>8000</v>
      </c>
      <c r="N52" s="52">
        <f t="shared" si="31"/>
        <v>8000</v>
      </c>
      <c r="O52" s="52">
        <f t="shared" si="31"/>
        <v>8000</v>
      </c>
      <c r="P52" s="52">
        <f t="shared" si="31"/>
        <v>8000</v>
      </c>
      <c r="Q52" s="52">
        <f t="shared" si="31"/>
        <v>8000</v>
      </c>
      <c r="R52" s="52">
        <f t="shared" si="31"/>
        <v>8000</v>
      </c>
      <c r="S52" s="52">
        <f t="shared" si="31"/>
        <v>8000</v>
      </c>
      <c r="T52" s="52">
        <f t="shared" si="31"/>
        <v>8000</v>
      </c>
      <c r="U52" s="52">
        <f t="shared" si="31"/>
        <v>8000</v>
      </c>
      <c r="V52" s="52">
        <f t="shared" si="31"/>
        <v>8000</v>
      </c>
      <c r="W52" s="52">
        <f t="shared" si="31"/>
        <v>8000</v>
      </c>
      <c r="X52" s="52">
        <f t="shared" si="31"/>
        <v>8000</v>
      </c>
      <c r="Y52" s="52">
        <f t="shared" si="31"/>
        <v>8000</v>
      </c>
      <c r="Z52" s="52">
        <f t="shared" si="31"/>
        <v>8000</v>
      </c>
      <c r="AA52" s="52">
        <f t="shared" si="31"/>
        <v>8000</v>
      </c>
      <c r="AB52" s="52">
        <f t="shared" si="31"/>
        <v>8000</v>
      </c>
      <c r="AC52" s="52">
        <f t="shared" si="31"/>
        <v>8000</v>
      </c>
      <c r="AD52" s="52">
        <f t="shared" si="31"/>
        <v>8000</v>
      </c>
      <c r="AE52" s="52">
        <f t="shared" si="31"/>
        <v>8000</v>
      </c>
      <c r="AF52" s="52">
        <f t="shared" si="31"/>
        <v>8000</v>
      </c>
      <c r="AG52" s="52">
        <f t="shared" si="31"/>
        <v>8000</v>
      </c>
      <c r="AH52" s="52">
        <f t="shared" si="31"/>
        <v>8000</v>
      </c>
      <c r="AI52" s="52">
        <f t="shared" si="31"/>
        <v>8000</v>
      </c>
      <c r="AJ52" s="52">
        <f t="shared" si="31"/>
        <v>8000</v>
      </c>
      <c r="AK52" s="52">
        <f t="shared" si="31"/>
        <v>8000</v>
      </c>
      <c r="AL52" s="52">
        <f t="shared" si="31"/>
        <v>8000</v>
      </c>
      <c r="AM52" s="52">
        <f t="shared" si="31"/>
        <v>8000</v>
      </c>
      <c r="AN52" s="52">
        <f t="shared" si="31"/>
        <v>8000</v>
      </c>
      <c r="AO52" s="52">
        <f t="shared" si="31"/>
        <v>8000</v>
      </c>
      <c r="AP52" s="52">
        <f t="shared" si="31"/>
        <v>8000</v>
      </c>
      <c r="AQ52" s="52">
        <f t="shared" si="31"/>
        <v>8000</v>
      </c>
      <c r="AR52" s="52">
        <f t="shared" si="31"/>
        <v>8000</v>
      </c>
      <c r="AS52" s="52">
        <f t="shared" si="31"/>
        <v>8000</v>
      </c>
      <c r="AT52" s="52">
        <f t="shared" si="31"/>
        <v>8000</v>
      </c>
      <c r="AU52" s="52">
        <f t="shared" si="31"/>
        <v>8000</v>
      </c>
      <c r="AV52" s="52">
        <f t="shared" si="31"/>
        <v>8000</v>
      </c>
      <c r="AW52" s="52">
        <f t="shared" si="31"/>
        <v>8000</v>
      </c>
      <c r="AX52" s="52">
        <f t="shared" si="31"/>
        <v>8000</v>
      </c>
      <c r="AY52" s="52">
        <f t="shared" si="31"/>
        <v>8000</v>
      </c>
      <c r="AZ52" s="52">
        <f t="shared" si="31"/>
        <v>8000</v>
      </c>
      <c r="BA52" s="52">
        <f t="shared" si="31"/>
        <v>8000</v>
      </c>
      <c r="BB52" s="52">
        <f t="shared" si="31"/>
        <v>8000</v>
      </c>
      <c r="BC52" s="52">
        <f t="shared" si="31"/>
        <v>8000</v>
      </c>
      <c r="BD52" s="52">
        <f t="shared" si="31"/>
        <v>8000</v>
      </c>
      <c r="BE52" s="52">
        <f t="shared" si="31"/>
        <v>8000</v>
      </c>
      <c r="BF52" s="52">
        <f t="shared" si="31"/>
        <v>8000</v>
      </c>
      <c r="BG52" s="52">
        <f t="shared" si="31"/>
        <v>8000</v>
      </c>
      <c r="BH52" s="52">
        <f t="shared" si="31"/>
        <v>8000</v>
      </c>
      <c r="BI52" s="52">
        <f t="shared" si="31"/>
        <v>8000</v>
      </c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</row>
    <row r="53" spans="1:85" x14ac:dyDescent="0.3">
      <c r="A53" s="151" t="s">
        <v>92</v>
      </c>
      <c r="B53" s="52">
        <f>B33*B14</f>
        <v>1500</v>
      </c>
      <c r="C53" s="52">
        <f t="shared" ref="C53:BI53" si="32">C33*C14</f>
        <v>1500</v>
      </c>
      <c r="D53" s="52">
        <f t="shared" si="32"/>
        <v>1500</v>
      </c>
      <c r="E53" s="52">
        <f t="shared" si="32"/>
        <v>1500</v>
      </c>
      <c r="F53" s="52">
        <f t="shared" si="32"/>
        <v>1500</v>
      </c>
      <c r="G53" s="52">
        <f t="shared" si="32"/>
        <v>1500</v>
      </c>
      <c r="H53" s="52">
        <f t="shared" si="32"/>
        <v>1500</v>
      </c>
      <c r="I53" s="52">
        <f t="shared" si="32"/>
        <v>1500</v>
      </c>
      <c r="J53" s="52">
        <f t="shared" si="32"/>
        <v>1500</v>
      </c>
      <c r="K53" s="52">
        <f t="shared" si="32"/>
        <v>1500</v>
      </c>
      <c r="L53" s="52">
        <f t="shared" si="32"/>
        <v>1500</v>
      </c>
      <c r="M53" s="52">
        <f t="shared" si="32"/>
        <v>1500</v>
      </c>
      <c r="N53" s="52">
        <f t="shared" si="32"/>
        <v>1500</v>
      </c>
      <c r="O53" s="52">
        <f t="shared" si="32"/>
        <v>1500</v>
      </c>
      <c r="P53" s="52">
        <f t="shared" si="32"/>
        <v>1500</v>
      </c>
      <c r="Q53" s="52">
        <f t="shared" si="32"/>
        <v>1500</v>
      </c>
      <c r="R53" s="52">
        <f t="shared" si="32"/>
        <v>1500</v>
      </c>
      <c r="S53" s="52">
        <f t="shared" si="32"/>
        <v>1500</v>
      </c>
      <c r="T53" s="52">
        <f t="shared" si="32"/>
        <v>1500</v>
      </c>
      <c r="U53" s="52">
        <f t="shared" si="32"/>
        <v>1500</v>
      </c>
      <c r="V53" s="52">
        <f t="shared" si="32"/>
        <v>1500</v>
      </c>
      <c r="W53" s="52">
        <f t="shared" si="32"/>
        <v>1500</v>
      </c>
      <c r="X53" s="52">
        <f t="shared" si="32"/>
        <v>1500</v>
      </c>
      <c r="Y53" s="52">
        <f t="shared" si="32"/>
        <v>1500</v>
      </c>
      <c r="Z53" s="52">
        <f t="shared" si="32"/>
        <v>1500</v>
      </c>
      <c r="AA53" s="52">
        <f t="shared" si="32"/>
        <v>1500</v>
      </c>
      <c r="AB53" s="52">
        <f t="shared" si="32"/>
        <v>1500</v>
      </c>
      <c r="AC53" s="52">
        <f t="shared" si="32"/>
        <v>1500</v>
      </c>
      <c r="AD53" s="52">
        <f t="shared" si="32"/>
        <v>1500</v>
      </c>
      <c r="AE53" s="52">
        <f t="shared" si="32"/>
        <v>1500</v>
      </c>
      <c r="AF53" s="52">
        <f t="shared" si="32"/>
        <v>1500</v>
      </c>
      <c r="AG53" s="52">
        <f t="shared" si="32"/>
        <v>1500</v>
      </c>
      <c r="AH53" s="52">
        <f t="shared" si="32"/>
        <v>1500</v>
      </c>
      <c r="AI53" s="52">
        <f t="shared" si="32"/>
        <v>1500</v>
      </c>
      <c r="AJ53" s="52">
        <f t="shared" si="32"/>
        <v>1500</v>
      </c>
      <c r="AK53" s="52">
        <f t="shared" si="32"/>
        <v>1500</v>
      </c>
      <c r="AL53" s="52">
        <f t="shared" si="32"/>
        <v>1500</v>
      </c>
      <c r="AM53" s="52">
        <f t="shared" si="32"/>
        <v>1500</v>
      </c>
      <c r="AN53" s="52">
        <f t="shared" si="32"/>
        <v>1500</v>
      </c>
      <c r="AO53" s="52">
        <f t="shared" si="32"/>
        <v>1500</v>
      </c>
      <c r="AP53" s="52">
        <f t="shared" si="32"/>
        <v>1500</v>
      </c>
      <c r="AQ53" s="52">
        <f t="shared" si="32"/>
        <v>1500</v>
      </c>
      <c r="AR53" s="52">
        <f t="shared" si="32"/>
        <v>1500</v>
      </c>
      <c r="AS53" s="52">
        <f t="shared" si="32"/>
        <v>1500</v>
      </c>
      <c r="AT53" s="52">
        <f t="shared" si="32"/>
        <v>1500</v>
      </c>
      <c r="AU53" s="52">
        <f t="shared" si="32"/>
        <v>1500</v>
      </c>
      <c r="AV53" s="52">
        <f t="shared" si="32"/>
        <v>1500</v>
      </c>
      <c r="AW53" s="52">
        <f t="shared" si="32"/>
        <v>1500</v>
      </c>
      <c r="AX53" s="52">
        <f t="shared" si="32"/>
        <v>1500</v>
      </c>
      <c r="AY53" s="52">
        <f t="shared" si="32"/>
        <v>1500</v>
      </c>
      <c r="AZ53" s="52">
        <f t="shared" si="32"/>
        <v>1500</v>
      </c>
      <c r="BA53" s="52">
        <f t="shared" si="32"/>
        <v>1500</v>
      </c>
      <c r="BB53" s="52">
        <f t="shared" si="32"/>
        <v>1500</v>
      </c>
      <c r="BC53" s="52">
        <f t="shared" si="32"/>
        <v>1500</v>
      </c>
      <c r="BD53" s="52">
        <f t="shared" si="32"/>
        <v>1500</v>
      </c>
      <c r="BE53" s="52">
        <f t="shared" si="32"/>
        <v>1500</v>
      </c>
      <c r="BF53" s="52">
        <f t="shared" si="32"/>
        <v>1500</v>
      </c>
      <c r="BG53" s="52">
        <f t="shared" si="32"/>
        <v>1500</v>
      </c>
      <c r="BH53" s="52">
        <f t="shared" si="32"/>
        <v>1500</v>
      </c>
      <c r="BI53" s="52">
        <f t="shared" si="32"/>
        <v>1500</v>
      </c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</row>
    <row r="54" spans="1:85" x14ac:dyDescent="0.3">
      <c r="A54" s="150" t="s">
        <v>180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</row>
    <row r="55" spans="1:85" x14ac:dyDescent="0.3">
      <c r="A55" s="151" t="s">
        <v>156</v>
      </c>
      <c r="B55" s="52">
        <f t="shared" ref="B55:B62" si="33">B35*B16</f>
        <v>0</v>
      </c>
      <c r="C55" s="52">
        <f t="shared" ref="C55:BI55" si="34">C35*C16</f>
        <v>0</v>
      </c>
      <c r="D55" s="52">
        <f t="shared" si="34"/>
        <v>0</v>
      </c>
      <c r="E55" s="52">
        <f t="shared" si="34"/>
        <v>0</v>
      </c>
      <c r="F55" s="52">
        <f t="shared" si="34"/>
        <v>0</v>
      </c>
      <c r="G55" s="52">
        <f t="shared" si="34"/>
        <v>0</v>
      </c>
      <c r="H55" s="52">
        <f t="shared" si="34"/>
        <v>16650</v>
      </c>
      <c r="I55" s="52">
        <f t="shared" si="34"/>
        <v>16650</v>
      </c>
      <c r="J55" s="52">
        <f t="shared" si="34"/>
        <v>16650</v>
      </c>
      <c r="K55" s="52">
        <f t="shared" si="34"/>
        <v>16650</v>
      </c>
      <c r="L55" s="52">
        <f t="shared" si="34"/>
        <v>16650</v>
      </c>
      <c r="M55" s="52">
        <f t="shared" si="34"/>
        <v>16650</v>
      </c>
      <c r="N55" s="52">
        <f t="shared" si="34"/>
        <v>22200</v>
      </c>
      <c r="O55" s="52">
        <f t="shared" si="34"/>
        <v>22200</v>
      </c>
      <c r="P55" s="52">
        <f t="shared" si="34"/>
        <v>22200</v>
      </c>
      <c r="Q55" s="52">
        <f t="shared" si="34"/>
        <v>22200</v>
      </c>
      <c r="R55" s="52">
        <f t="shared" si="34"/>
        <v>22200</v>
      </c>
      <c r="S55" s="52">
        <f t="shared" si="34"/>
        <v>22200</v>
      </c>
      <c r="T55" s="52">
        <f t="shared" si="34"/>
        <v>22200</v>
      </c>
      <c r="U55" s="52">
        <f t="shared" si="34"/>
        <v>22200</v>
      </c>
      <c r="V55" s="52">
        <f t="shared" si="34"/>
        <v>22200</v>
      </c>
      <c r="W55" s="52">
        <f t="shared" si="34"/>
        <v>22200</v>
      </c>
      <c r="X55" s="52">
        <f t="shared" si="34"/>
        <v>22200</v>
      </c>
      <c r="Y55" s="52">
        <f t="shared" si="34"/>
        <v>22200</v>
      </c>
      <c r="Z55" s="52">
        <f t="shared" si="34"/>
        <v>29600</v>
      </c>
      <c r="AA55" s="52">
        <f t="shared" si="34"/>
        <v>29600</v>
      </c>
      <c r="AB55" s="52">
        <f t="shared" si="34"/>
        <v>29600</v>
      </c>
      <c r="AC55" s="52">
        <f t="shared" si="34"/>
        <v>29600</v>
      </c>
      <c r="AD55" s="52">
        <f t="shared" si="34"/>
        <v>29600</v>
      </c>
      <c r="AE55" s="52">
        <f t="shared" si="34"/>
        <v>29600</v>
      </c>
      <c r="AF55" s="52">
        <f t="shared" si="34"/>
        <v>29600</v>
      </c>
      <c r="AG55" s="52">
        <f t="shared" si="34"/>
        <v>29600</v>
      </c>
      <c r="AH55" s="52">
        <f t="shared" si="34"/>
        <v>29600</v>
      </c>
      <c r="AI55" s="52">
        <f t="shared" si="34"/>
        <v>29600</v>
      </c>
      <c r="AJ55" s="52">
        <f t="shared" si="34"/>
        <v>29600</v>
      </c>
      <c r="AK55" s="52">
        <f t="shared" si="34"/>
        <v>29600</v>
      </c>
      <c r="AL55" s="52">
        <f t="shared" si="34"/>
        <v>31573.333333333339</v>
      </c>
      <c r="AM55" s="52">
        <f t="shared" si="34"/>
        <v>31573.333333333339</v>
      </c>
      <c r="AN55" s="52">
        <f t="shared" si="34"/>
        <v>31573.333333333339</v>
      </c>
      <c r="AO55" s="52">
        <f t="shared" si="34"/>
        <v>31573.333333333339</v>
      </c>
      <c r="AP55" s="52">
        <f t="shared" si="34"/>
        <v>31573.333333333339</v>
      </c>
      <c r="AQ55" s="52">
        <f t="shared" si="34"/>
        <v>31573.333333333339</v>
      </c>
      <c r="AR55" s="52">
        <f t="shared" si="34"/>
        <v>31573.333333333339</v>
      </c>
      <c r="AS55" s="52">
        <f t="shared" si="34"/>
        <v>31573.333333333339</v>
      </c>
      <c r="AT55" s="52">
        <f t="shared" si="34"/>
        <v>31573.333333333339</v>
      </c>
      <c r="AU55" s="52">
        <f t="shared" si="34"/>
        <v>31573.333333333339</v>
      </c>
      <c r="AV55" s="52">
        <f t="shared" si="34"/>
        <v>31573.333333333339</v>
      </c>
      <c r="AW55" s="52">
        <f t="shared" si="34"/>
        <v>31573.333333333339</v>
      </c>
      <c r="AX55" s="52">
        <f t="shared" si="34"/>
        <v>42097.777777777788</v>
      </c>
      <c r="AY55" s="52">
        <f t="shared" si="34"/>
        <v>42097.777777777788</v>
      </c>
      <c r="AZ55" s="52">
        <f t="shared" si="34"/>
        <v>42097.777777777788</v>
      </c>
      <c r="BA55" s="52">
        <f t="shared" si="34"/>
        <v>42097.777777777788</v>
      </c>
      <c r="BB55" s="52">
        <f t="shared" si="34"/>
        <v>42097.777777777788</v>
      </c>
      <c r="BC55" s="52">
        <f t="shared" si="34"/>
        <v>42097.777777777788</v>
      </c>
      <c r="BD55" s="52">
        <f t="shared" si="34"/>
        <v>42097.777777777788</v>
      </c>
      <c r="BE55" s="52">
        <f t="shared" si="34"/>
        <v>42097.777777777788</v>
      </c>
      <c r="BF55" s="52">
        <f t="shared" si="34"/>
        <v>42097.777777777788</v>
      </c>
      <c r="BG55" s="52">
        <f t="shared" si="34"/>
        <v>42097.777777777788</v>
      </c>
      <c r="BH55" s="52">
        <f t="shared" si="34"/>
        <v>42097.777777777788</v>
      </c>
      <c r="BI55" s="52">
        <f t="shared" si="34"/>
        <v>42097.777777777788</v>
      </c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</row>
    <row r="56" spans="1:85" x14ac:dyDescent="0.3">
      <c r="A56" s="151" t="s">
        <v>155</v>
      </c>
      <c r="B56" s="52">
        <f t="shared" si="33"/>
        <v>0</v>
      </c>
      <c r="C56" s="52">
        <f t="shared" ref="C56:BI56" si="35">C36*C17</f>
        <v>0</v>
      </c>
      <c r="D56" s="52">
        <f t="shared" si="35"/>
        <v>0</v>
      </c>
      <c r="E56" s="52">
        <f t="shared" si="35"/>
        <v>0</v>
      </c>
      <c r="F56" s="52">
        <f t="shared" si="35"/>
        <v>0</v>
      </c>
      <c r="G56" s="52">
        <f t="shared" si="35"/>
        <v>0</v>
      </c>
      <c r="H56" s="52">
        <f t="shared" si="35"/>
        <v>6500</v>
      </c>
      <c r="I56" s="52">
        <f t="shared" si="35"/>
        <v>6500</v>
      </c>
      <c r="J56" s="52">
        <f t="shared" si="35"/>
        <v>6500</v>
      </c>
      <c r="K56" s="52">
        <f t="shared" si="35"/>
        <v>6500</v>
      </c>
      <c r="L56" s="52">
        <f t="shared" si="35"/>
        <v>6500</v>
      </c>
      <c r="M56" s="52">
        <f t="shared" si="35"/>
        <v>6500</v>
      </c>
      <c r="N56" s="52">
        <f t="shared" si="35"/>
        <v>8666.6666666666661</v>
      </c>
      <c r="O56" s="52">
        <f t="shared" si="35"/>
        <v>8666.6666666666661</v>
      </c>
      <c r="P56" s="52">
        <f t="shared" si="35"/>
        <v>8666.6666666666661</v>
      </c>
      <c r="Q56" s="52">
        <f t="shared" si="35"/>
        <v>8666.6666666666661</v>
      </c>
      <c r="R56" s="52">
        <f t="shared" si="35"/>
        <v>8666.6666666666661</v>
      </c>
      <c r="S56" s="52">
        <f t="shared" si="35"/>
        <v>8666.6666666666661</v>
      </c>
      <c r="T56" s="52">
        <f t="shared" si="35"/>
        <v>8666.6666666666661</v>
      </c>
      <c r="U56" s="52">
        <f t="shared" si="35"/>
        <v>8666.6666666666661</v>
      </c>
      <c r="V56" s="52">
        <f t="shared" si="35"/>
        <v>8666.6666666666661</v>
      </c>
      <c r="W56" s="52">
        <f t="shared" si="35"/>
        <v>8666.6666666666661</v>
      </c>
      <c r="X56" s="52">
        <f t="shared" si="35"/>
        <v>8666.6666666666661</v>
      </c>
      <c r="Y56" s="52">
        <f t="shared" si="35"/>
        <v>8666.6666666666661</v>
      </c>
      <c r="Z56" s="52">
        <f t="shared" si="35"/>
        <v>11555.555555555557</v>
      </c>
      <c r="AA56" s="52">
        <f t="shared" si="35"/>
        <v>11555.555555555557</v>
      </c>
      <c r="AB56" s="52">
        <f t="shared" si="35"/>
        <v>11555.555555555557</v>
      </c>
      <c r="AC56" s="52">
        <f t="shared" si="35"/>
        <v>11555.555555555557</v>
      </c>
      <c r="AD56" s="52">
        <f t="shared" si="35"/>
        <v>11555.555555555557</v>
      </c>
      <c r="AE56" s="52">
        <f t="shared" si="35"/>
        <v>11555.555555555557</v>
      </c>
      <c r="AF56" s="52">
        <f t="shared" si="35"/>
        <v>11555.555555555557</v>
      </c>
      <c r="AG56" s="52">
        <f t="shared" si="35"/>
        <v>11555.555555555557</v>
      </c>
      <c r="AH56" s="52">
        <f t="shared" si="35"/>
        <v>11555.555555555557</v>
      </c>
      <c r="AI56" s="52">
        <f t="shared" si="35"/>
        <v>11555.555555555557</v>
      </c>
      <c r="AJ56" s="52">
        <f t="shared" si="35"/>
        <v>11555.555555555557</v>
      </c>
      <c r="AK56" s="52">
        <f t="shared" si="35"/>
        <v>11555.555555555557</v>
      </c>
      <c r="AL56" s="52">
        <f t="shared" si="35"/>
        <v>15407.407407407409</v>
      </c>
      <c r="AM56" s="52">
        <f t="shared" si="35"/>
        <v>15407.407407407409</v>
      </c>
      <c r="AN56" s="52">
        <f t="shared" si="35"/>
        <v>15407.407407407409</v>
      </c>
      <c r="AO56" s="52">
        <f t="shared" si="35"/>
        <v>15407.407407407409</v>
      </c>
      <c r="AP56" s="52">
        <f t="shared" si="35"/>
        <v>15407.407407407409</v>
      </c>
      <c r="AQ56" s="52">
        <f t="shared" si="35"/>
        <v>15407.407407407409</v>
      </c>
      <c r="AR56" s="52">
        <f t="shared" si="35"/>
        <v>15407.407407407409</v>
      </c>
      <c r="AS56" s="52">
        <f t="shared" si="35"/>
        <v>15407.407407407409</v>
      </c>
      <c r="AT56" s="52">
        <f t="shared" si="35"/>
        <v>15407.407407407409</v>
      </c>
      <c r="AU56" s="52">
        <f t="shared" si="35"/>
        <v>15407.407407407409</v>
      </c>
      <c r="AV56" s="52">
        <f t="shared" si="35"/>
        <v>15407.407407407409</v>
      </c>
      <c r="AW56" s="52">
        <f t="shared" si="35"/>
        <v>15407.407407407409</v>
      </c>
      <c r="AX56" s="52">
        <f t="shared" si="35"/>
        <v>20543.209876543213</v>
      </c>
      <c r="AY56" s="52">
        <f t="shared" si="35"/>
        <v>20543.209876543213</v>
      </c>
      <c r="AZ56" s="52">
        <f t="shared" si="35"/>
        <v>20543.209876543213</v>
      </c>
      <c r="BA56" s="52">
        <f t="shared" si="35"/>
        <v>20543.209876543213</v>
      </c>
      <c r="BB56" s="52">
        <f t="shared" si="35"/>
        <v>20543.209876543213</v>
      </c>
      <c r="BC56" s="52">
        <f t="shared" si="35"/>
        <v>20543.209876543213</v>
      </c>
      <c r="BD56" s="52">
        <f t="shared" si="35"/>
        <v>20543.209876543213</v>
      </c>
      <c r="BE56" s="52">
        <f t="shared" si="35"/>
        <v>20543.209876543213</v>
      </c>
      <c r="BF56" s="52">
        <f t="shared" si="35"/>
        <v>20543.209876543213</v>
      </c>
      <c r="BG56" s="52">
        <f t="shared" si="35"/>
        <v>20543.209876543213</v>
      </c>
      <c r="BH56" s="52">
        <f t="shared" si="35"/>
        <v>20543.209876543213</v>
      </c>
      <c r="BI56" s="52">
        <f t="shared" si="35"/>
        <v>20543.209876543213</v>
      </c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</row>
    <row r="57" spans="1:85" x14ac:dyDescent="0.3">
      <c r="A57" s="151" t="s">
        <v>152</v>
      </c>
      <c r="B57" s="52">
        <f t="shared" si="33"/>
        <v>0</v>
      </c>
      <c r="C57" s="52">
        <f t="shared" ref="C57:BI57" si="36">C37*C18</f>
        <v>0</v>
      </c>
      <c r="D57" s="52">
        <f t="shared" si="36"/>
        <v>0</v>
      </c>
      <c r="E57" s="52">
        <f t="shared" si="36"/>
        <v>0</v>
      </c>
      <c r="F57" s="52">
        <f t="shared" si="36"/>
        <v>0</v>
      </c>
      <c r="G57" s="52">
        <f t="shared" si="36"/>
        <v>0</v>
      </c>
      <c r="H57" s="52">
        <f t="shared" si="36"/>
        <v>14000</v>
      </c>
      <c r="I57" s="52">
        <f t="shared" si="36"/>
        <v>14000</v>
      </c>
      <c r="J57" s="52">
        <f t="shared" si="36"/>
        <v>14000</v>
      </c>
      <c r="K57" s="52">
        <f t="shared" si="36"/>
        <v>14000</v>
      </c>
      <c r="L57" s="52">
        <f t="shared" si="36"/>
        <v>14000</v>
      </c>
      <c r="M57" s="52">
        <f t="shared" si="36"/>
        <v>14000</v>
      </c>
      <c r="N57" s="52">
        <f t="shared" si="36"/>
        <v>18666.666666666664</v>
      </c>
      <c r="O57" s="52">
        <f t="shared" si="36"/>
        <v>18666.666666666664</v>
      </c>
      <c r="P57" s="52">
        <f t="shared" si="36"/>
        <v>18666.666666666664</v>
      </c>
      <c r="Q57" s="52">
        <f t="shared" si="36"/>
        <v>18666.666666666664</v>
      </c>
      <c r="R57" s="52">
        <f t="shared" si="36"/>
        <v>18666.666666666664</v>
      </c>
      <c r="S57" s="52">
        <f t="shared" si="36"/>
        <v>18666.666666666664</v>
      </c>
      <c r="T57" s="52">
        <f t="shared" si="36"/>
        <v>18666.666666666664</v>
      </c>
      <c r="U57" s="52">
        <f t="shared" si="36"/>
        <v>18666.666666666664</v>
      </c>
      <c r="V57" s="52">
        <f t="shared" si="36"/>
        <v>18666.666666666664</v>
      </c>
      <c r="W57" s="52">
        <f t="shared" si="36"/>
        <v>18666.666666666664</v>
      </c>
      <c r="X57" s="52">
        <f t="shared" si="36"/>
        <v>18666.666666666664</v>
      </c>
      <c r="Y57" s="52">
        <f t="shared" si="36"/>
        <v>18666.666666666664</v>
      </c>
      <c r="Z57" s="52">
        <f t="shared" si="36"/>
        <v>24888.888888888891</v>
      </c>
      <c r="AA57" s="52">
        <f t="shared" si="36"/>
        <v>24888.888888888891</v>
      </c>
      <c r="AB57" s="52">
        <f t="shared" si="36"/>
        <v>24888.888888888891</v>
      </c>
      <c r="AC57" s="52">
        <f t="shared" si="36"/>
        <v>24888.888888888891</v>
      </c>
      <c r="AD57" s="52">
        <f t="shared" si="36"/>
        <v>24888.888888888891</v>
      </c>
      <c r="AE57" s="52">
        <f t="shared" si="36"/>
        <v>24888.888888888891</v>
      </c>
      <c r="AF57" s="52">
        <f t="shared" si="36"/>
        <v>24888.888888888891</v>
      </c>
      <c r="AG57" s="52">
        <f t="shared" si="36"/>
        <v>24888.888888888891</v>
      </c>
      <c r="AH57" s="52">
        <f t="shared" si="36"/>
        <v>24888.888888888891</v>
      </c>
      <c r="AI57" s="52">
        <f t="shared" si="36"/>
        <v>24888.888888888891</v>
      </c>
      <c r="AJ57" s="52">
        <f t="shared" si="36"/>
        <v>24888.888888888891</v>
      </c>
      <c r="AK57" s="52">
        <f t="shared" si="36"/>
        <v>24888.888888888891</v>
      </c>
      <c r="AL57" s="52">
        <f t="shared" si="36"/>
        <v>33185.18518518519</v>
      </c>
      <c r="AM57" s="52">
        <f t="shared" si="36"/>
        <v>33185.18518518519</v>
      </c>
      <c r="AN57" s="52">
        <f t="shared" si="36"/>
        <v>33185.18518518519</v>
      </c>
      <c r="AO57" s="52">
        <f t="shared" si="36"/>
        <v>33185.18518518519</v>
      </c>
      <c r="AP57" s="52">
        <f t="shared" si="36"/>
        <v>33185.18518518519</v>
      </c>
      <c r="AQ57" s="52">
        <f t="shared" si="36"/>
        <v>33185.18518518519</v>
      </c>
      <c r="AR57" s="52">
        <f t="shared" si="36"/>
        <v>33185.18518518519</v>
      </c>
      <c r="AS57" s="52">
        <f t="shared" si="36"/>
        <v>33185.18518518519</v>
      </c>
      <c r="AT57" s="52">
        <f t="shared" si="36"/>
        <v>33185.18518518519</v>
      </c>
      <c r="AU57" s="52">
        <f t="shared" si="36"/>
        <v>33185.18518518519</v>
      </c>
      <c r="AV57" s="52">
        <f t="shared" si="36"/>
        <v>33185.18518518519</v>
      </c>
      <c r="AW57" s="52">
        <f t="shared" si="36"/>
        <v>33185.18518518519</v>
      </c>
      <c r="AX57" s="52">
        <f t="shared" si="36"/>
        <v>44246.913580246917</v>
      </c>
      <c r="AY57" s="52">
        <f t="shared" si="36"/>
        <v>44246.913580246917</v>
      </c>
      <c r="AZ57" s="52">
        <f t="shared" si="36"/>
        <v>44246.913580246917</v>
      </c>
      <c r="BA57" s="52">
        <f t="shared" si="36"/>
        <v>44246.913580246917</v>
      </c>
      <c r="BB57" s="52">
        <f t="shared" si="36"/>
        <v>44246.913580246917</v>
      </c>
      <c r="BC57" s="52">
        <f t="shared" si="36"/>
        <v>44246.913580246917</v>
      </c>
      <c r="BD57" s="52">
        <f t="shared" si="36"/>
        <v>44246.913580246917</v>
      </c>
      <c r="BE57" s="52">
        <f t="shared" si="36"/>
        <v>44246.913580246917</v>
      </c>
      <c r="BF57" s="52">
        <f t="shared" si="36"/>
        <v>44246.913580246917</v>
      </c>
      <c r="BG57" s="52">
        <f t="shared" si="36"/>
        <v>44246.913580246917</v>
      </c>
      <c r="BH57" s="52">
        <f t="shared" si="36"/>
        <v>44246.913580246917</v>
      </c>
      <c r="BI57" s="52">
        <f t="shared" si="36"/>
        <v>44246.913580246917</v>
      </c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</row>
    <row r="58" spans="1:85" x14ac:dyDescent="0.3">
      <c r="A58" s="151" t="s">
        <v>182</v>
      </c>
      <c r="B58" s="52">
        <f t="shared" si="33"/>
        <v>0</v>
      </c>
      <c r="C58" s="52">
        <f t="shared" ref="C58:BI58" si="37">C38*C19</f>
        <v>0</v>
      </c>
      <c r="D58" s="52">
        <f t="shared" si="37"/>
        <v>0</v>
      </c>
      <c r="E58" s="52">
        <f t="shared" si="37"/>
        <v>0</v>
      </c>
      <c r="F58" s="52">
        <f t="shared" si="37"/>
        <v>0</v>
      </c>
      <c r="G58" s="52">
        <f t="shared" si="37"/>
        <v>0</v>
      </c>
      <c r="H58" s="52">
        <f t="shared" si="37"/>
        <v>20000</v>
      </c>
      <c r="I58" s="52">
        <f t="shared" si="37"/>
        <v>20000</v>
      </c>
      <c r="J58" s="52">
        <f t="shared" si="37"/>
        <v>20000</v>
      </c>
      <c r="K58" s="52">
        <f t="shared" si="37"/>
        <v>20000</v>
      </c>
      <c r="L58" s="52">
        <f t="shared" si="37"/>
        <v>20000</v>
      </c>
      <c r="M58" s="52">
        <f t="shared" si="37"/>
        <v>20000</v>
      </c>
      <c r="N58" s="52">
        <f t="shared" si="37"/>
        <v>26666.666666666664</v>
      </c>
      <c r="O58" s="52">
        <f t="shared" si="37"/>
        <v>26666.666666666664</v>
      </c>
      <c r="P58" s="52">
        <f t="shared" si="37"/>
        <v>26666.666666666664</v>
      </c>
      <c r="Q58" s="52">
        <f t="shared" si="37"/>
        <v>26666.666666666664</v>
      </c>
      <c r="R58" s="52">
        <f t="shared" si="37"/>
        <v>26666.666666666664</v>
      </c>
      <c r="S58" s="52">
        <f t="shared" si="37"/>
        <v>26666.666666666664</v>
      </c>
      <c r="T58" s="52">
        <f t="shared" si="37"/>
        <v>26666.666666666664</v>
      </c>
      <c r="U58" s="52">
        <f t="shared" si="37"/>
        <v>26666.666666666664</v>
      </c>
      <c r="V58" s="52">
        <f t="shared" si="37"/>
        <v>26666.666666666664</v>
      </c>
      <c r="W58" s="52">
        <f t="shared" si="37"/>
        <v>26666.666666666664</v>
      </c>
      <c r="X58" s="52">
        <f t="shared" si="37"/>
        <v>26666.666666666664</v>
      </c>
      <c r="Y58" s="52">
        <f t="shared" si="37"/>
        <v>26666.666666666664</v>
      </c>
      <c r="Z58" s="52">
        <f t="shared" si="37"/>
        <v>35555.555555555555</v>
      </c>
      <c r="AA58" s="52">
        <f t="shared" si="37"/>
        <v>35555.555555555555</v>
      </c>
      <c r="AB58" s="52">
        <f t="shared" si="37"/>
        <v>35555.555555555555</v>
      </c>
      <c r="AC58" s="52">
        <f t="shared" si="37"/>
        <v>35555.555555555555</v>
      </c>
      <c r="AD58" s="52">
        <f t="shared" si="37"/>
        <v>35555.555555555555</v>
      </c>
      <c r="AE58" s="52">
        <f t="shared" si="37"/>
        <v>35555.555555555555</v>
      </c>
      <c r="AF58" s="52">
        <f t="shared" si="37"/>
        <v>35555.555555555555</v>
      </c>
      <c r="AG58" s="52">
        <f t="shared" si="37"/>
        <v>35555.555555555555</v>
      </c>
      <c r="AH58" s="52">
        <f t="shared" si="37"/>
        <v>35555.555555555555</v>
      </c>
      <c r="AI58" s="52">
        <f t="shared" si="37"/>
        <v>35555.555555555555</v>
      </c>
      <c r="AJ58" s="52">
        <f t="shared" si="37"/>
        <v>35555.555555555555</v>
      </c>
      <c r="AK58" s="52">
        <f t="shared" si="37"/>
        <v>35555.555555555555</v>
      </c>
      <c r="AL58" s="52">
        <f t="shared" si="37"/>
        <v>47407.407407407416</v>
      </c>
      <c r="AM58" s="52">
        <f t="shared" si="37"/>
        <v>47407.407407407416</v>
      </c>
      <c r="AN58" s="52">
        <f t="shared" si="37"/>
        <v>47407.407407407416</v>
      </c>
      <c r="AO58" s="52">
        <f t="shared" si="37"/>
        <v>47407.407407407416</v>
      </c>
      <c r="AP58" s="52">
        <f t="shared" si="37"/>
        <v>47407.407407407416</v>
      </c>
      <c r="AQ58" s="52">
        <f t="shared" si="37"/>
        <v>47407.407407407416</v>
      </c>
      <c r="AR58" s="52">
        <f t="shared" si="37"/>
        <v>47407.407407407416</v>
      </c>
      <c r="AS58" s="52">
        <f t="shared" si="37"/>
        <v>47407.407407407416</v>
      </c>
      <c r="AT58" s="52">
        <f t="shared" si="37"/>
        <v>47407.407407407416</v>
      </c>
      <c r="AU58" s="52">
        <f t="shared" si="37"/>
        <v>47407.407407407416</v>
      </c>
      <c r="AV58" s="52">
        <f t="shared" si="37"/>
        <v>47407.407407407416</v>
      </c>
      <c r="AW58" s="52">
        <f t="shared" si="37"/>
        <v>47407.407407407416</v>
      </c>
      <c r="AX58" s="52">
        <f t="shared" si="37"/>
        <v>63209.876543209881</v>
      </c>
      <c r="AY58" s="52">
        <f t="shared" si="37"/>
        <v>63209.876543209881</v>
      </c>
      <c r="AZ58" s="52">
        <f t="shared" si="37"/>
        <v>63209.876543209881</v>
      </c>
      <c r="BA58" s="52">
        <f t="shared" si="37"/>
        <v>63209.876543209881</v>
      </c>
      <c r="BB58" s="52">
        <f t="shared" si="37"/>
        <v>63209.876543209881</v>
      </c>
      <c r="BC58" s="52">
        <f t="shared" si="37"/>
        <v>63209.876543209881</v>
      </c>
      <c r="BD58" s="52">
        <f t="shared" si="37"/>
        <v>63209.876543209881</v>
      </c>
      <c r="BE58" s="52">
        <f t="shared" si="37"/>
        <v>63209.876543209881</v>
      </c>
      <c r="BF58" s="52">
        <f t="shared" si="37"/>
        <v>63209.876543209881</v>
      </c>
      <c r="BG58" s="52">
        <f t="shared" si="37"/>
        <v>63209.876543209881</v>
      </c>
      <c r="BH58" s="52">
        <f t="shared" si="37"/>
        <v>63209.876543209881</v>
      </c>
      <c r="BI58" s="52">
        <f t="shared" si="37"/>
        <v>63209.876543209881</v>
      </c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</row>
    <row r="59" spans="1:85" x14ac:dyDescent="0.3">
      <c r="A59" s="151" t="s">
        <v>159</v>
      </c>
      <c r="B59" s="52">
        <f t="shared" si="33"/>
        <v>0</v>
      </c>
      <c r="C59" s="52">
        <f t="shared" ref="C59:BI59" si="38">C39*C20</f>
        <v>0</v>
      </c>
      <c r="D59" s="52">
        <f t="shared" si="38"/>
        <v>0</v>
      </c>
      <c r="E59" s="52">
        <f t="shared" si="38"/>
        <v>0</v>
      </c>
      <c r="F59" s="52">
        <f t="shared" si="38"/>
        <v>0</v>
      </c>
      <c r="G59" s="52">
        <f t="shared" si="38"/>
        <v>0</v>
      </c>
      <c r="H59" s="52">
        <f t="shared" si="38"/>
        <v>7800</v>
      </c>
      <c r="I59" s="52">
        <f t="shared" si="38"/>
        <v>7800</v>
      </c>
      <c r="J59" s="52">
        <f t="shared" si="38"/>
        <v>7800</v>
      </c>
      <c r="K59" s="52">
        <f t="shared" si="38"/>
        <v>7800</v>
      </c>
      <c r="L59" s="52">
        <f t="shared" si="38"/>
        <v>7800</v>
      </c>
      <c r="M59" s="52">
        <f t="shared" si="38"/>
        <v>7800</v>
      </c>
      <c r="N59" s="52">
        <f t="shared" si="38"/>
        <v>10400</v>
      </c>
      <c r="O59" s="52">
        <f t="shared" si="38"/>
        <v>10400</v>
      </c>
      <c r="P59" s="52">
        <f t="shared" si="38"/>
        <v>10400</v>
      </c>
      <c r="Q59" s="52">
        <f t="shared" si="38"/>
        <v>10400</v>
      </c>
      <c r="R59" s="52">
        <f t="shared" si="38"/>
        <v>10400</v>
      </c>
      <c r="S59" s="52">
        <f t="shared" si="38"/>
        <v>10400</v>
      </c>
      <c r="T59" s="52">
        <f t="shared" si="38"/>
        <v>10400</v>
      </c>
      <c r="U59" s="52">
        <f t="shared" si="38"/>
        <v>10400</v>
      </c>
      <c r="V59" s="52">
        <f t="shared" si="38"/>
        <v>10400</v>
      </c>
      <c r="W59" s="52">
        <f t="shared" si="38"/>
        <v>10400</v>
      </c>
      <c r="X59" s="52">
        <f t="shared" si="38"/>
        <v>10400</v>
      </c>
      <c r="Y59" s="52">
        <f t="shared" si="38"/>
        <v>10400</v>
      </c>
      <c r="Z59" s="52">
        <f t="shared" si="38"/>
        <v>13866.666666666668</v>
      </c>
      <c r="AA59" s="52">
        <f t="shared" si="38"/>
        <v>13866.666666666668</v>
      </c>
      <c r="AB59" s="52">
        <f t="shared" si="38"/>
        <v>13866.666666666668</v>
      </c>
      <c r="AC59" s="52">
        <f t="shared" si="38"/>
        <v>13866.666666666668</v>
      </c>
      <c r="AD59" s="52">
        <f t="shared" si="38"/>
        <v>13866.666666666668</v>
      </c>
      <c r="AE59" s="52">
        <f t="shared" si="38"/>
        <v>13866.666666666668</v>
      </c>
      <c r="AF59" s="52">
        <f t="shared" si="38"/>
        <v>13866.666666666668</v>
      </c>
      <c r="AG59" s="52">
        <f t="shared" si="38"/>
        <v>13866.666666666668</v>
      </c>
      <c r="AH59" s="52">
        <f t="shared" si="38"/>
        <v>13866.666666666668</v>
      </c>
      <c r="AI59" s="52">
        <f t="shared" si="38"/>
        <v>13866.666666666668</v>
      </c>
      <c r="AJ59" s="52">
        <f t="shared" si="38"/>
        <v>13866.666666666668</v>
      </c>
      <c r="AK59" s="52">
        <f t="shared" si="38"/>
        <v>13866.666666666668</v>
      </c>
      <c r="AL59" s="52">
        <f t="shared" si="38"/>
        <v>18488.888888888894</v>
      </c>
      <c r="AM59" s="52">
        <f t="shared" si="38"/>
        <v>18488.888888888894</v>
      </c>
      <c r="AN59" s="52">
        <f t="shared" si="38"/>
        <v>18488.888888888894</v>
      </c>
      <c r="AO59" s="52">
        <f t="shared" si="38"/>
        <v>18488.888888888894</v>
      </c>
      <c r="AP59" s="52">
        <f t="shared" si="38"/>
        <v>18488.888888888894</v>
      </c>
      <c r="AQ59" s="52">
        <f t="shared" si="38"/>
        <v>18488.888888888894</v>
      </c>
      <c r="AR59" s="52">
        <f t="shared" si="38"/>
        <v>18488.888888888894</v>
      </c>
      <c r="AS59" s="52">
        <f t="shared" si="38"/>
        <v>18488.888888888894</v>
      </c>
      <c r="AT59" s="52">
        <f t="shared" si="38"/>
        <v>18488.888888888894</v>
      </c>
      <c r="AU59" s="52">
        <f t="shared" si="38"/>
        <v>18488.888888888894</v>
      </c>
      <c r="AV59" s="52">
        <f t="shared" si="38"/>
        <v>18488.888888888894</v>
      </c>
      <c r="AW59" s="52">
        <f t="shared" si="38"/>
        <v>18488.888888888894</v>
      </c>
      <c r="AX59" s="52">
        <f t="shared" si="38"/>
        <v>24651.851851851854</v>
      </c>
      <c r="AY59" s="52">
        <f t="shared" si="38"/>
        <v>24651.851851851854</v>
      </c>
      <c r="AZ59" s="52">
        <f t="shared" si="38"/>
        <v>24651.851851851854</v>
      </c>
      <c r="BA59" s="52">
        <f t="shared" si="38"/>
        <v>24651.851851851854</v>
      </c>
      <c r="BB59" s="52">
        <f t="shared" si="38"/>
        <v>24651.851851851854</v>
      </c>
      <c r="BC59" s="52">
        <f t="shared" si="38"/>
        <v>24651.851851851854</v>
      </c>
      <c r="BD59" s="52">
        <f t="shared" si="38"/>
        <v>24651.851851851854</v>
      </c>
      <c r="BE59" s="52">
        <f t="shared" si="38"/>
        <v>24651.851851851854</v>
      </c>
      <c r="BF59" s="52">
        <f t="shared" si="38"/>
        <v>24651.851851851854</v>
      </c>
      <c r="BG59" s="52">
        <f t="shared" si="38"/>
        <v>24651.851851851854</v>
      </c>
      <c r="BH59" s="52">
        <f t="shared" si="38"/>
        <v>24651.851851851854</v>
      </c>
      <c r="BI59" s="52">
        <f t="shared" si="38"/>
        <v>24651.851851851854</v>
      </c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</row>
    <row r="60" spans="1:85" x14ac:dyDescent="0.3">
      <c r="A60" s="151" t="s">
        <v>160</v>
      </c>
      <c r="B60" s="52">
        <f t="shared" si="33"/>
        <v>0</v>
      </c>
      <c r="C60" s="52">
        <f t="shared" ref="C60:BI60" si="39">C40*C21</f>
        <v>0</v>
      </c>
      <c r="D60" s="52">
        <f t="shared" si="39"/>
        <v>0</v>
      </c>
      <c r="E60" s="52">
        <f t="shared" si="39"/>
        <v>0</v>
      </c>
      <c r="F60" s="52">
        <f t="shared" si="39"/>
        <v>0</v>
      </c>
      <c r="G60" s="52">
        <f t="shared" si="39"/>
        <v>0</v>
      </c>
      <c r="H60" s="52">
        <f t="shared" si="39"/>
        <v>5400</v>
      </c>
      <c r="I60" s="52">
        <f t="shared" si="39"/>
        <v>5400</v>
      </c>
      <c r="J60" s="52">
        <f t="shared" si="39"/>
        <v>5400</v>
      </c>
      <c r="K60" s="52">
        <f t="shared" si="39"/>
        <v>5400</v>
      </c>
      <c r="L60" s="52">
        <f t="shared" si="39"/>
        <v>5400</v>
      </c>
      <c r="M60" s="52">
        <f t="shared" si="39"/>
        <v>5400</v>
      </c>
      <c r="N60" s="52">
        <f t="shared" si="39"/>
        <v>7200</v>
      </c>
      <c r="O60" s="52">
        <f t="shared" si="39"/>
        <v>7200</v>
      </c>
      <c r="P60" s="52">
        <f t="shared" si="39"/>
        <v>7200</v>
      </c>
      <c r="Q60" s="52">
        <f t="shared" si="39"/>
        <v>7200</v>
      </c>
      <c r="R60" s="52">
        <f t="shared" si="39"/>
        <v>7200</v>
      </c>
      <c r="S60" s="52">
        <f t="shared" si="39"/>
        <v>7200</v>
      </c>
      <c r="T60" s="52">
        <f t="shared" si="39"/>
        <v>7200</v>
      </c>
      <c r="U60" s="52">
        <f t="shared" si="39"/>
        <v>7200</v>
      </c>
      <c r="V60" s="52">
        <f t="shared" si="39"/>
        <v>7200</v>
      </c>
      <c r="W60" s="52">
        <f t="shared" si="39"/>
        <v>7200</v>
      </c>
      <c r="X60" s="52">
        <f t="shared" si="39"/>
        <v>7200</v>
      </c>
      <c r="Y60" s="52">
        <f t="shared" si="39"/>
        <v>7200</v>
      </c>
      <c r="Z60" s="52">
        <f t="shared" si="39"/>
        <v>9600.0000000000018</v>
      </c>
      <c r="AA60" s="52">
        <f t="shared" si="39"/>
        <v>9600.0000000000018</v>
      </c>
      <c r="AB60" s="52">
        <f t="shared" si="39"/>
        <v>9600.0000000000018</v>
      </c>
      <c r="AC60" s="52">
        <f t="shared" si="39"/>
        <v>9600.0000000000018</v>
      </c>
      <c r="AD60" s="52">
        <f t="shared" si="39"/>
        <v>9600.0000000000018</v>
      </c>
      <c r="AE60" s="52">
        <f t="shared" si="39"/>
        <v>9600.0000000000018</v>
      </c>
      <c r="AF60" s="52">
        <f t="shared" si="39"/>
        <v>9600.0000000000018</v>
      </c>
      <c r="AG60" s="52">
        <f t="shared" si="39"/>
        <v>9600.0000000000018</v>
      </c>
      <c r="AH60" s="52">
        <f t="shared" si="39"/>
        <v>9600.0000000000018</v>
      </c>
      <c r="AI60" s="52">
        <f t="shared" si="39"/>
        <v>9600.0000000000018</v>
      </c>
      <c r="AJ60" s="52">
        <f t="shared" si="39"/>
        <v>9600.0000000000018</v>
      </c>
      <c r="AK60" s="52">
        <f t="shared" si="39"/>
        <v>9600.0000000000018</v>
      </c>
      <c r="AL60" s="52">
        <f t="shared" si="39"/>
        <v>12800.000000000002</v>
      </c>
      <c r="AM60" s="52">
        <f t="shared" si="39"/>
        <v>12800.000000000002</v>
      </c>
      <c r="AN60" s="52">
        <f t="shared" si="39"/>
        <v>12800.000000000002</v>
      </c>
      <c r="AO60" s="52">
        <f t="shared" si="39"/>
        <v>12800.000000000002</v>
      </c>
      <c r="AP60" s="52">
        <f t="shared" si="39"/>
        <v>12800.000000000002</v>
      </c>
      <c r="AQ60" s="52">
        <f t="shared" si="39"/>
        <v>12800.000000000002</v>
      </c>
      <c r="AR60" s="52">
        <f t="shared" si="39"/>
        <v>12800.000000000002</v>
      </c>
      <c r="AS60" s="52">
        <f t="shared" si="39"/>
        <v>12800.000000000002</v>
      </c>
      <c r="AT60" s="52">
        <f t="shared" si="39"/>
        <v>12800.000000000002</v>
      </c>
      <c r="AU60" s="52">
        <f t="shared" si="39"/>
        <v>12800.000000000002</v>
      </c>
      <c r="AV60" s="52">
        <f t="shared" si="39"/>
        <v>12800.000000000002</v>
      </c>
      <c r="AW60" s="52">
        <f t="shared" si="39"/>
        <v>12800.000000000002</v>
      </c>
      <c r="AX60" s="52">
        <f t="shared" si="39"/>
        <v>17066.666666666668</v>
      </c>
      <c r="AY60" s="52">
        <f t="shared" si="39"/>
        <v>17066.666666666668</v>
      </c>
      <c r="AZ60" s="52">
        <f t="shared" si="39"/>
        <v>17066.666666666668</v>
      </c>
      <c r="BA60" s="52">
        <f t="shared" si="39"/>
        <v>17066.666666666668</v>
      </c>
      <c r="BB60" s="52">
        <f t="shared" si="39"/>
        <v>17066.666666666668</v>
      </c>
      <c r="BC60" s="52">
        <f t="shared" si="39"/>
        <v>17066.666666666668</v>
      </c>
      <c r="BD60" s="52">
        <f t="shared" si="39"/>
        <v>17066.666666666668</v>
      </c>
      <c r="BE60" s="52">
        <f t="shared" si="39"/>
        <v>17066.666666666668</v>
      </c>
      <c r="BF60" s="52">
        <f t="shared" si="39"/>
        <v>17066.666666666668</v>
      </c>
      <c r="BG60" s="52">
        <f t="shared" si="39"/>
        <v>17066.666666666668</v>
      </c>
      <c r="BH60" s="52">
        <f t="shared" si="39"/>
        <v>17066.666666666668</v>
      </c>
      <c r="BI60" s="52">
        <f t="shared" si="39"/>
        <v>17066.666666666668</v>
      </c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</row>
    <row r="61" spans="1:85" x14ac:dyDescent="0.3">
      <c r="A61" s="151" t="s">
        <v>161</v>
      </c>
      <c r="B61" s="52">
        <f t="shared" si="33"/>
        <v>0</v>
      </c>
      <c r="C61" s="52">
        <f t="shared" ref="C61:BI61" si="40">C41*C22</f>
        <v>0</v>
      </c>
      <c r="D61" s="52">
        <f t="shared" si="40"/>
        <v>0</v>
      </c>
      <c r="E61" s="52">
        <f t="shared" si="40"/>
        <v>0</v>
      </c>
      <c r="F61" s="52">
        <f t="shared" si="40"/>
        <v>0</v>
      </c>
      <c r="G61" s="52">
        <f t="shared" si="40"/>
        <v>0</v>
      </c>
      <c r="H61" s="52">
        <f t="shared" si="40"/>
        <v>5200</v>
      </c>
      <c r="I61" s="52">
        <f t="shared" si="40"/>
        <v>5200</v>
      </c>
      <c r="J61" s="52">
        <f t="shared" si="40"/>
        <v>5200</v>
      </c>
      <c r="K61" s="52">
        <f t="shared" si="40"/>
        <v>5200</v>
      </c>
      <c r="L61" s="52">
        <f t="shared" si="40"/>
        <v>5200</v>
      </c>
      <c r="M61" s="52">
        <f t="shared" si="40"/>
        <v>5200</v>
      </c>
      <c r="N61" s="52">
        <f t="shared" si="40"/>
        <v>6933.333333333333</v>
      </c>
      <c r="O61" s="52">
        <f t="shared" si="40"/>
        <v>6933.333333333333</v>
      </c>
      <c r="P61" s="52">
        <f t="shared" si="40"/>
        <v>6933.333333333333</v>
      </c>
      <c r="Q61" s="52">
        <f t="shared" si="40"/>
        <v>6933.333333333333</v>
      </c>
      <c r="R61" s="52">
        <f t="shared" si="40"/>
        <v>6933.333333333333</v>
      </c>
      <c r="S61" s="52">
        <f t="shared" si="40"/>
        <v>6933.333333333333</v>
      </c>
      <c r="T61" s="52">
        <f t="shared" si="40"/>
        <v>6933.333333333333</v>
      </c>
      <c r="U61" s="52">
        <f t="shared" si="40"/>
        <v>6933.333333333333</v>
      </c>
      <c r="V61" s="52">
        <f t="shared" si="40"/>
        <v>6933.333333333333</v>
      </c>
      <c r="W61" s="52">
        <f t="shared" si="40"/>
        <v>6933.333333333333</v>
      </c>
      <c r="X61" s="52">
        <f t="shared" si="40"/>
        <v>6933.333333333333</v>
      </c>
      <c r="Y61" s="52">
        <f t="shared" si="40"/>
        <v>6933.333333333333</v>
      </c>
      <c r="Z61" s="52">
        <f t="shared" si="40"/>
        <v>9244.4444444444453</v>
      </c>
      <c r="AA61" s="52">
        <f t="shared" si="40"/>
        <v>9244.4444444444453</v>
      </c>
      <c r="AB61" s="52">
        <f t="shared" si="40"/>
        <v>9244.4444444444453</v>
      </c>
      <c r="AC61" s="52">
        <f t="shared" si="40"/>
        <v>9244.4444444444453</v>
      </c>
      <c r="AD61" s="52">
        <f t="shared" si="40"/>
        <v>9244.4444444444453</v>
      </c>
      <c r="AE61" s="52">
        <f t="shared" si="40"/>
        <v>9244.4444444444453</v>
      </c>
      <c r="AF61" s="52">
        <f t="shared" si="40"/>
        <v>9244.4444444444453</v>
      </c>
      <c r="AG61" s="52">
        <f t="shared" si="40"/>
        <v>9244.4444444444453</v>
      </c>
      <c r="AH61" s="52">
        <f t="shared" si="40"/>
        <v>9244.4444444444453</v>
      </c>
      <c r="AI61" s="52">
        <f t="shared" si="40"/>
        <v>9244.4444444444453</v>
      </c>
      <c r="AJ61" s="52">
        <f t="shared" si="40"/>
        <v>9244.4444444444453</v>
      </c>
      <c r="AK61" s="52">
        <f t="shared" si="40"/>
        <v>9244.4444444444453</v>
      </c>
      <c r="AL61" s="52">
        <f t="shared" si="40"/>
        <v>9244.4444444444453</v>
      </c>
      <c r="AM61" s="52">
        <f t="shared" si="40"/>
        <v>9244.4444444444453</v>
      </c>
      <c r="AN61" s="52">
        <f t="shared" si="40"/>
        <v>9244.4444444444453</v>
      </c>
      <c r="AO61" s="52">
        <f t="shared" si="40"/>
        <v>9244.4444444444453</v>
      </c>
      <c r="AP61" s="52">
        <f t="shared" si="40"/>
        <v>9244.4444444444453</v>
      </c>
      <c r="AQ61" s="52">
        <f t="shared" si="40"/>
        <v>9244.4444444444453</v>
      </c>
      <c r="AR61" s="52">
        <f t="shared" si="40"/>
        <v>9244.4444444444453</v>
      </c>
      <c r="AS61" s="52">
        <f t="shared" si="40"/>
        <v>9244.4444444444453</v>
      </c>
      <c r="AT61" s="52">
        <f t="shared" si="40"/>
        <v>9244.4444444444453</v>
      </c>
      <c r="AU61" s="52">
        <f t="shared" si="40"/>
        <v>9244.4444444444453</v>
      </c>
      <c r="AV61" s="52">
        <f t="shared" si="40"/>
        <v>9244.4444444444453</v>
      </c>
      <c r="AW61" s="52">
        <f t="shared" si="40"/>
        <v>9244.4444444444453</v>
      </c>
      <c r="AX61" s="52">
        <f t="shared" si="40"/>
        <v>9244.4444444444453</v>
      </c>
      <c r="AY61" s="52">
        <f t="shared" si="40"/>
        <v>9244.4444444444453</v>
      </c>
      <c r="AZ61" s="52">
        <f t="shared" si="40"/>
        <v>9244.4444444444453</v>
      </c>
      <c r="BA61" s="52">
        <f t="shared" si="40"/>
        <v>9244.4444444444453</v>
      </c>
      <c r="BB61" s="52">
        <f t="shared" si="40"/>
        <v>9244.4444444444453</v>
      </c>
      <c r="BC61" s="52">
        <f t="shared" si="40"/>
        <v>9244.4444444444453</v>
      </c>
      <c r="BD61" s="52">
        <f t="shared" si="40"/>
        <v>9244.4444444444453</v>
      </c>
      <c r="BE61" s="52">
        <f t="shared" si="40"/>
        <v>9244.4444444444453</v>
      </c>
      <c r="BF61" s="52">
        <f t="shared" si="40"/>
        <v>9244.4444444444453</v>
      </c>
      <c r="BG61" s="52">
        <f t="shared" si="40"/>
        <v>9244.4444444444453</v>
      </c>
      <c r="BH61" s="52">
        <f t="shared" si="40"/>
        <v>9244.4444444444453</v>
      </c>
      <c r="BI61" s="52">
        <f t="shared" si="40"/>
        <v>9244.4444444444453</v>
      </c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</row>
    <row r="62" spans="1:85" x14ac:dyDescent="0.3">
      <c r="A62" s="151" t="s">
        <v>162</v>
      </c>
      <c r="B62" s="52">
        <f t="shared" si="33"/>
        <v>0</v>
      </c>
      <c r="C62" s="52">
        <f t="shared" ref="C62:BI62" si="41">C42*C23</f>
        <v>0</v>
      </c>
      <c r="D62" s="52">
        <f t="shared" si="41"/>
        <v>0</v>
      </c>
      <c r="E62" s="52">
        <f t="shared" si="41"/>
        <v>0</v>
      </c>
      <c r="F62" s="52">
        <f t="shared" si="41"/>
        <v>0</v>
      </c>
      <c r="G62" s="52">
        <f t="shared" si="41"/>
        <v>0</v>
      </c>
      <c r="H62" s="52">
        <f t="shared" si="41"/>
        <v>6400</v>
      </c>
      <c r="I62" s="52">
        <f t="shared" si="41"/>
        <v>6400</v>
      </c>
      <c r="J62" s="52">
        <f t="shared" si="41"/>
        <v>6400</v>
      </c>
      <c r="K62" s="52">
        <f t="shared" si="41"/>
        <v>6400</v>
      </c>
      <c r="L62" s="52">
        <f t="shared" si="41"/>
        <v>6400</v>
      </c>
      <c r="M62" s="52">
        <f t="shared" si="41"/>
        <v>6400</v>
      </c>
      <c r="N62" s="52">
        <f t="shared" si="41"/>
        <v>8533.3333333333321</v>
      </c>
      <c r="O62" s="52">
        <f t="shared" si="41"/>
        <v>8533.3333333333321</v>
      </c>
      <c r="P62" s="52">
        <f t="shared" si="41"/>
        <v>8533.3333333333321</v>
      </c>
      <c r="Q62" s="52">
        <f t="shared" si="41"/>
        <v>8533.3333333333321</v>
      </c>
      <c r="R62" s="52">
        <f t="shared" si="41"/>
        <v>8533.3333333333321</v>
      </c>
      <c r="S62" s="52">
        <f t="shared" si="41"/>
        <v>8533.3333333333321</v>
      </c>
      <c r="T62" s="52">
        <f t="shared" si="41"/>
        <v>8533.3333333333321</v>
      </c>
      <c r="U62" s="52">
        <f t="shared" si="41"/>
        <v>8533.3333333333321</v>
      </c>
      <c r="V62" s="52">
        <f t="shared" si="41"/>
        <v>8533.3333333333321</v>
      </c>
      <c r="W62" s="52">
        <f t="shared" si="41"/>
        <v>8533.3333333333321</v>
      </c>
      <c r="X62" s="52">
        <f t="shared" si="41"/>
        <v>8533.3333333333321</v>
      </c>
      <c r="Y62" s="52">
        <f t="shared" si="41"/>
        <v>8533.3333333333321</v>
      </c>
      <c r="Z62" s="52">
        <f t="shared" si="41"/>
        <v>11377.777777777779</v>
      </c>
      <c r="AA62" s="52">
        <f t="shared" si="41"/>
        <v>11377.777777777779</v>
      </c>
      <c r="AB62" s="52">
        <f t="shared" si="41"/>
        <v>11377.777777777779</v>
      </c>
      <c r="AC62" s="52">
        <f t="shared" si="41"/>
        <v>11377.777777777779</v>
      </c>
      <c r="AD62" s="52">
        <f t="shared" si="41"/>
        <v>11377.777777777779</v>
      </c>
      <c r="AE62" s="52">
        <f t="shared" si="41"/>
        <v>11377.777777777779</v>
      </c>
      <c r="AF62" s="52">
        <f t="shared" si="41"/>
        <v>11377.777777777779</v>
      </c>
      <c r="AG62" s="52">
        <f t="shared" si="41"/>
        <v>11377.777777777779</v>
      </c>
      <c r="AH62" s="52">
        <f t="shared" si="41"/>
        <v>11377.777777777779</v>
      </c>
      <c r="AI62" s="52">
        <f t="shared" si="41"/>
        <v>11377.777777777779</v>
      </c>
      <c r="AJ62" s="52">
        <f t="shared" si="41"/>
        <v>11377.777777777779</v>
      </c>
      <c r="AK62" s="52">
        <f t="shared" si="41"/>
        <v>11377.777777777779</v>
      </c>
      <c r="AL62" s="52">
        <f t="shared" si="41"/>
        <v>15170.370370370372</v>
      </c>
      <c r="AM62" s="52">
        <f t="shared" si="41"/>
        <v>15170.370370370372</v>
      </c>
      <c r="AN62" s="52">
        <f t="shared" si="41"/>
        <v>15170.370370370372</v>
      </c>
      <c r="AO62" s="52">
        <f t="shared" si="41"/>
        <v>15170.370370370372</v>
      </c>
      <c r="AP62" s="52">
        <f t="shared" si="41"/>
        <v>15170.370370370372</v>
      </c>
      <c r="AQ62" s="52">
        <f t="shared" si="41"/>
        <v>15170.370370370372</v>
      </c>
      <c r="AR62" s="52">
        <f t="shared" si="41"/>
        <v>15170.370370370372</v>
      </c>
      <c r="AS62" s="52">
        <f t="shared" si="41"/>
        <v>15170.370370370372</v>
      </c>
      <c r="AT62" s="52">
        <f t="shared" si="41"/>
        <v>15170.370370370372</v>
      </c>
      <c r="AU62" s="52">
        <f t="shared" si="41"/>
        <v>15170.370370370372</v>
      </c>
      <c r="AV62" s="52">
        <f t="shared" si="41"/>
        <v>15170.370370370372</v>
      </c>
      <c r="AW62" s="52">
        <f t="shared" si="41"/>
        <v>15170.370370370372</v>
      </c>
      <c r="AX62" s="52">
        <f t="shared" si="41"/>
        <v>20227.160493827163</v>
      </c>
      <c r="AY62" s="52">
        <f t="shared" si="41"/>
        <v>20227.160493827163</v>
      </c>
      <c r="AZ62" s="52">
        <f t="shared" si="41"/>
        <v>20227.160493827163</v>
      </c>
      <c r="BA62" s="52">
        <f t="shared" si="41"/>
        <v>20227.160493827163</v>
      </c>
      <c r="BB62" s="52">
        <f t="shared" si="41"/>
        <v>20227.160493827163</v>
      </c>
      <c r="BC62" s="52">
        <f t="shared" si="41"/>
        <v>20227.160493827163</v>
      </c>
      <c r="BD62" s="52">
        <f t="shared" si="41"/>
        <v>20227.160493827163</v>
      </c>
      <c r="BE62" s="52">
        <f t="shared" si="41"/>
        <v>20227.160493827163</v>
      </c>
      <c r="BF62" s="52">
        <f t="shared" si="41"/>
        <v>20227.160493827163</v>
      </c>
      <c r="BG62" s="52">
        <f t="shared" si="41"/>
        <v>20227.160493827163</v>
      </c>
      <c r="BH62" s="52">
        <f t="shared" si="41"/>
        <v>20227.160493827163</v>
      </c>
      <c r="BI62" s="52">
        <f t="shared" si="41"/>
        <v>20227.160493827163</v>
      </c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</row>
    <row r="63" spans="1:85" x14ac:dyDescent="0.3">
      <c r="A63" s="150" t="s">
        <v>107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</row>
    <row r="64" spans="1:85" x14ac:dyDescent="0.3">
      <c r="A64" s="151" t="s">
        <v>110</v>
      </c>
      <c r="B64" s="52">
        <f>B39*B25</f>
        <v>2600</v>
      </c>
      <c r="C64" s="52">
        <f>C39*C25</f>
        <v>2600</v>
      </c>
      <c r="D64" s="52">
        <f>D44*D25</f>
        <v>8000</v>
      </c>
      <c r="E64" s="52">
        <f t="shared" ref="E64:BI64" si="42">E44*E25</f>
        <v>8000</v>
      </c>
      <c r="F64" s="52">
        <f t="shared" si="42"/>
        <v>8000</v>
      </c>
      <c r="G64" s="52">
        <f t="shared" si="42"/>
        <v>8000</v>
      </c>
      <c r="H64" s="52">
        <f t="shared" si="42"/>
        <v>8000</v>
      </c>
      <c r="I64" s="52">
        <f t="shared" si="42"/>
        <v>8000</v>
      </c>
      <c r="J64" s="52">
        <f t="shared" si="42"/>
        <v>8000</v>
      </c>
      <c r="K64" s="52">
        <f t="shared" si="42"/>
        <v>8000</v>
      </c>
      <c r="L64" s="52">
        <f t="shared" si="42"/>
        <v>8000</v>
      </c>
      <c r="M64" s="52">
        <f t="shared" si="42"/>
        <v>8000</v>
      </c>
      <c r="N64" s="52">
        <f t="shared" si="42"/>
        <v>8000</v>
      </c>
      <c r="O64" s="52">
        <f t="shared" si="42"/>
        <v>8000</v>
      </c>
      <c r="P64" s="52">
        <f t="shared" si="42"/>
        <v>8000</v>
      </c>
      <c r="Q64" s="52">
        <f t="shared" si="42"/>
        <v>8000</v>
      </c>
      <c r="R64" s="52">
        <f t="shared" si="42"/>
        <v>8000</v>
      </c>
      <c r="S64" s="52">
        <f t="shared" si="42"/>
        <v>8000</v>
      </c>
      <c r="T64" s="52">
        <f t="shared" si="42"/>
        <v>8000</v>
      </c>
      <c r="U64" s="52">
        <f t="shared" si="42"/>
        <v>8000</v>
      </c>
      <c r="V64" s="52">
        <f t="shared" si="42"/>
        <v>8000</v>
      </c>
      <c r="W64" s="52">
        <f t="shared" si="42"/>
        <v>8000</v>
      </c>
      <c r="X64" s="52">
        <f t="shared" si="42"/>
        <v>8000</v>
      </c>
      <c r="Y64" s="52">
        <f t="shared" si="42"/>
        <v>8000</v>
      </c>
      <c r="Z64" s="52">
        <f t="shared" si="42"/>
        <v>8000</v>
      </c>
      <c r="AA64" s="52">
        <f t="shared" si="42"/>
        <v>8000</v>
      </c>
      <c r="AB64" s="52">
        <f t="shared" si="42"/>
        <v>8000</v>
      </c>
      <c r="AC64" s="52">
        <f t="shared" si="42"/>
        <v>8000</v>
      </c>
      <c r="AD64" s="52">
        <f t="shared" si="42"/>
        <v>8000</v>
      </c>
      <c r="AE64" s="52">
        <f t="shared" si="42"/>
        <v>8000</v>
      </c>
      <c r="AF64" s="52">
        <f t="shared" si="42"/>
        <v>8000</v>
      </c>
      <c r="AG64" s="52">
        <f t="shared" si="42"/>
        <v>8000</v>
      </c>
      <c r="AH64" s="52">
        <f t="shared" si="42"/>
        <v>8000</v>
      </c>
      <c r="AI64" s="52">
        <f t="shared" si="42"/>
        <v>8000</v>
      </c>
      <c r="AJ64" s="52">
        <f t="shared" si="42"/>
        <v>8000</v>
      </c>
      <c r="AK64" s="52">
        <f t="shared" si="42"/>
        <v>8000</v>
      </c>
      <c r="AL64" s="52">
        <f t="shared" si="42"/>
        <v>8000</v>
      </c>
      <c r="AM64" s="52">
        <f t="shared" si="42"/>
        <v>8000</v>
      </c>
      <c r="AN64" s="52">
        <f t="shared" si="42"/>
        <v>8000</v>
      </c>
      <c r="AO64" s="52">
        <f t="shared" si="42"/>
        <v>8000</v>
      </c>
      <c r="AP64" s="52">
        <f t="shared" si="42"/>
        <v>8000</v>
      </c>
      <c r="AQ64" s="52">
        <f t="shared" si="42"/>
        <v>8000</v>
      </c>
      <c r="AR64" s="52">
        <f t="shared" si="42"/>
        <v>8000</v>
      </c>
      <c r="AS64" s="52">
        <f t="shared" si="42"/>
        <v>8000</v>
      </c>
      <c r="AT64" s="52">
        <f t="shared" si="42"/>
        <v>8000</v>
      </c>
      <c r="AU64" s="52">
        <f t="shared" si="42"/>
        <v>8000</v>
      </c>
      <c r="AV64" s="52">
        <f t="shared" si="42"/>
        <v>8000</v>
      </c>
      <c r="AW64" s="52">
        <f t="shared" si="42"/>
        <v>8000</v>
      </c>
      <c r="AX64" s="52">
        <f t="shared" si="42"/>
        <v>8000</v>
      </c>
      <c r="AY64" s="52">
        <f t="shared" si="42"/>
        <v>8000</v>
      </c>
      <c r="AZ64" s="52">
        <f t="shared" si="42"/>
        <v>8000</v>
      </c>
      <c r="BA64" s="52">
        <f t="shared" si="42"/>
        <v>8000</v>
      </c>
      <c r="BB64" s="52">
        <f t="shared" si="42"/>
        <v>8000</v>
      </c>
      <c r="BC64" s="52">
        <f t="shared" si="42"/>
        <v>8000</v>
      </c>
      <c r="BD64" s="52">
        <f t="shared" si="42"/>
        <v>8000</v>
      </c>
      <c r="BE64" s="52">
        <f t="shared" si="42"/>
        <v>8000</v>
      </c>
      <c r="BF64" s="52">
        <f t="shared" si="42"/>
        <v>8000</v>
      </c>
      <c r="BG64" s="52">
        <f t="shared" si="42"/>
        <v>8000</v>
      </c>
      <c r="BH64" s="52">
        <f t="shared" si="42"/>
        <v>8000</v>
      </c>
      <c r="BI64" s="52">
        <f t="shared" si="42"/>
        <v>8000</v>
      </c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</row>
    <row r="66" spans="1:102" s="55" customFormat="1" x14ac:dyDescent="0.3">
      <c r="A66" s="99" t="s">
        <v>94</v>
      </c>
      <c r="B66" s="100">
        <f t="shared" ref="B66:AG66" si="43">SUM(B47:B64)</f>
        <v>27600</v>
      </c>
      <c r="C66" s="100">
        <f t="shared" si="43"/>
        <v>27600</v>
      </c>
      <c r="D66" s="100">
        <f t="shared" si="43"/>
        <v>33000</v>
      </c>
      <c r="E66" s="100">
        <f t="shared" si="43"/>
        <v>33000</v>
      </c>
      <c r="F66" s="100">
        <f t="shared" si="43"/>
        <v>33000</v>
      </c>
      <c r="G66" s="100">
        <f t="shared" si="43"/>
        <v>33000</v>
      </c>
      <c r="H66" s="100">
        <f t="shared" si="43"/>
        <v>117450</v>
      </c>
      <c r="I66" s="100">
        <f t="shared" si="43"/>
        <v>117450</v>
      </c>
      <c r="J66" s="100">
        <f t="shared" si="43"/>
        <v>117450</v>
      </c>
      <c r="K66" s="100">
        <f t="shared" si="43"/>
        <v>117450</v>
      </c>
      <c r="L66" s="100">
        <f t="shared" si="43"/>
        <v>117450</v>
      </c>
      <c r="M66" s="100">
        <f t="shared" si="43"/>
        <v>117450</v>
      </c>
      <c r="N66" s="100">
        <f t="shared" si="43"/>
        <v>141766.66666666666</v>
      </c>
      <c r="O66" s="100">
        <f t="shared" si="43"/>
        <v>141766.66666666666</v>
      </c>
      <c r="P66" s="100">
        <f t="shared" si="43"/>
        <v>141766.66666666666</v>
      </c>
      <c r="Q66" s="100">
        <f t="shared" si="43"/>
        <v>141766.66666666666</v>
      </c>
      <c r="R66" s="100">
        <f t="shared" si="43"/>
        <v>141766.66666666666</v>
      </c>
      <c r="S66" s="100">
        <f t="shared" si="43"/>
        <v>141766.66666666666</v>
      </c>
      <c r="T66" s="100">
        <f t="shared" si="43"/>
        <v>141766.66666666666</v>
      </c>
      <c r="U66" s="100">
        <f t="shared" si="43"/>
        <v>141766.66666666666</v>
      </c>
      <c r="V66" s="100">
        <f t="shared" si="43"/>
        <v>141766.66666666666</v>
      </c>
      <c r="W66" s="100">
        <f t="shared" si="43"/>
        <v>141766.66666666666</v>
      </c>
      <c r="X66" s="100">
        <f t="shared" si="43"/>
        <v>141766.66666666666</v>
      </c>
      <c r="Y66" s="100">
        <f t="shared" si="43"/>
        <v>141766.66666666666</v>
      </c>
      <c r="Z66" s="100">
        <f t="shared" si="43"/>
        <v>174522.22222222222</v>
      </c>
      <c r="AA66" s="100">
        <f t="shared" si="43"/>
        <v>174522.22222222222</v>
      </c>
      <c r="AB66" s="100">
        <f t="shared" si="43"/>
        <v>174522.22222222222</v>
      </c>
      <c r="AC66" s="100">
        <f t="shared" si="43"/>
        <v>174522.22222222222</v>
      </c>
      <c r="AD66" s="100">
        <f t="shared" si="43"/>
        <v>174522.22222222222</v>
      </c>
      <c r="AE66" s="100">
        <f t="shared" si="43"/>
        <v>174522.22222222222</v>
      </c>
      <c r="AF66" s="100">
        <f t="shared" si="43"/>
        <v>174522.22222222222</v>
      </c>
      <c r="AG66" s="100">
        <f t="shared" si="43"/>
        <v>174522.22222222222</v>
      </c>
      <c r="AH66" s="100">
        <f t="shared" ref="AH66:BI66" si="44">SUM(AH47:AH64)</f>
        <v>174522.22222222222</v>
      </c>
      <c r="AI66" s="100">
        <f t="shared" si="44"/>
        <v>174522.22222222222</v>
      </c>
      <c r="AJ66" s="100">
        <f t="shared" si="44"/>
        <v>174522.22222222222</v>
      </c>
      <c r="AK66" s="100">
        <f t="shared" si="44"/>
        <v>174522.22222222222</v>
      </c>
      <c r="AL66" s="100">
        <f t="shared" si="44"/>
        <v>212110.37037037039</v>
      </c>
      <c r="AM66" s="100">
        <f t="shared" si="44"/>
        <v>212110.37037037039</v>
      </c>
      <c r="AN66" s="100">
        <f t="shared" si="44"/>
        <v>212110.37037037039</v>
      </c>
      <c r="AO66" s="100">
        <f t="shared" si="44"/>
        <v>212110.37037037039</v>
      </c>
      <c r="AP66" s="100">
        <f t="shared" si="44"/>
        <v>212110.37037037039</v>
      </c>
      <c r="AQ66" s="100">
        <f t="shared" si="44"/>
        <v>212110.37037037039</v>
      </c>
      <c r="AR66" s="100">
        <f t="shared" si="44"/>
        <v>212110.37037037039</v>
      </c>
      <c r="AS66" s="100">
        <f t="shared" si="44"/>
        <v>212110.37037037039</v>
      </c>
      <c r="AT66" s="100">
        <f t="shared" si="44"/>
        <v>212110.37037037039</v>
      </c>
      <c r="AU66" s="100">
        <f t="shared" si="44"/>
        <v>212110.37037037039</v>
      </c>
      <c r="AV66" s="100">
        <f t="shared" si="44"/>
        <v>212110.37037037039</v>
      </c>
      <c r="AW66" s="100">
        <f t="shared" si="44"/>
        <v>212110.37037037039</v>
      </c>
      <c r="AX66" s="100">
        <f t="shared" si="44"/>
        <v>270121.23456790124</v>
      </c>
      <c r="AY66" s="100">
        <f t="shared" si="44"/>
        <v>270121.23456790124</v>
      </c>
      <c r="AZ66" s="100">
        <f t="shared" si="44"/>
        <v>270121.23456790124</v>
      </c>
      <c r="BA66" s="100">
        <f t="shared" si="44"/>
        <v>270121.23456790124</v>
      </c>
      <c r="BB66" s="100">
        <f t="shared" si="44"/>
        <v>270121.23456790124</v>
      </c>
      <c r="BC66" s="100">
        <f t="shared" si="44"/>
        <v>270121.23456790124</v>
      </c>
      <c r="BD66" s="100">
        <f t="shared" si="44"/>
        <v>270121.23456790124</v>
      </c>
      <c r="BE66" s="100">
        <f t="shared" si="44"/>
        <v>270121.23456790124</v>
      </c>
      <c r="BF66" s="100">
        <f t="shared" si="44"/>
        <v>270121.23456790124</v>
      </c>
      <c r="BG66" s="100">
        <f t="shared" si="44"/>
        <v>270121.23456790124</v>
      </c>
      <c r="BH66" s="100">
        <f t="shared" si="44"/>
        <v>270121.23456790124</v>
      </c>
      <c r="BI66" s="100">
        <f t="shared" si="44"/>
        <v>270121.23456790124</v>
      </c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</row>
    <row r="68" spans="1:102" x14ac:dyDescent="0.3">
      <c r="A68" s="101" t="s">
        <v>123</v>
      </c>
      <c r="B68" s="102" t="s">
        <v>96</v>
      </c>
      <c r="C68" s="102" t="s">
        <v>97</v>
      </c>
      <c r="D68" s="102" t="s">
        <v>98</v>
      </c>
      <c r="E68" s="102" t="s">
        <v>99</v>
      </c>
      <c r="F68" s="102" t="s">
        <v>100</v>
      </c>
    </row>
    <row r="69" spans="1:102" x14ac:dyDescent="0.3">
      <c r="A69" s="103" t="s">
        <v>79</v>
      </c>
      <c r="B69" s="52"/>
      <c r="C69" s="52"/>
      <c r="D69" s="52"/>
      <c r="E69" s="52"/>
      <c r="F69" s="52"/>
    </row>
    <row r="70" spans="1:102" x14ac:dyDescent="0.3">
      <c r="A70" s="104" t="s">
        <v>181</v>
      </c>
      <c r="B70" s="52">
        <f>SUM(B48:M48)</f>
        <v>66000</v>
      </c>
      <c r="C70" s="52">
        <f>SUM(N48:Y48)</f>
        <v>36000</v>
      </c>
      <c r="D70" s="52">
        <f>SUM(Z48:AK48)</f>
        <v>24000</v>
      </c>
      <c r="E70" s="52">
        <f>SUM(AL48:AW48)</f>
        <v>24000</v>
      </c>
      <c r="F70" s="52">
        <f>SUM(AX48:BI48)</f>
        <v>24000</v>
      </c>
    </row>
    <row r="71" spans="1:102" x14ac:dyDescent="0.3">
      <c r="A71" s="104" t="s">
        <v>185</v>
      </c>
      <c r="B71" s="52">
        <f>SUM(B49:M49)</f>
        <v>39000</v>
      </c>
      <c r="C71" s="52">
        <f>SUM(N49:Y49)</f>
        <v>48000</v>
      </c>
      <c r="D71" s="52">
        <f>SUM(Z49:AK49)</f>
        <v>16000.000000000002</v>
      </c>
      <c r="E71" s="52">
        <f>SUM(AL49:AW49)</f>
        <v>16000.000000000002</v>
      </c>
      <c r="F71" s="52">
        <f>SUM(AX49:BI49)</f>
        <v>16000.000000000002</v>
      </c>
    </row>
    <row r="72" spans="1:102" x14ac:dyDescent="0.3">
      <c r="A72" s="103" t="s">
        <v>108</v>
      </c>
      <c r="B72" s="52"/>
      <c r="C72" s="52"/>
      <c r="D72" s="52"/>
      <c r="E72" s="52"/>
      <c r="F72" s="52"/>
    </row>
    <row r="73" spans="1:102" x14ac:dyDescent="0.3">
      <c r="A73" s="104" t="s">
        <v>109</v>
      </c>
      <c r="B73" s="52">
        <f>SUM(B51:M51)</f>
        <v>96000</v>
      </c>
      <c r="C73" s="52">
        <f>SUM(N51:Y51)</f>
        <v>96000</v>
      </c>
      <c r="D73" s="52">
        <f>SUM(Z51:AK51)</f>
        <v>96000</v>
      </c>
      <c r="E73" s="52">
        <f>SUM(AL51:AW51)</f>
        <v>96000</v>
      </c>
      <c r="F73" s="52">
        <f>SUM(AX51:BI51)</f>
        <v>96000</v>
      </c>
      <c r="G73" s="56">
        <v>5149.4541482959994</v>
      </c>
      <c r="H73" s="56"/>
      <c r="I73" s="56"/>
      <c r="J73" s="56"/>
    </row>
    <row r="74" spans="1:102" x14ac:dyDescent="0.3">
      <c r="A74" s="104" t="s">
        <v>111</v>
      </c>
      <c r="B74" s="52">
        <f>SUM(B52:M52)</f>
        <v>96000</v>
      </c>
      <c r="C74" s="52">
        <f>SUM(N52:Y52)</f>
        <v>96000</v>
      </c>
      <c r="D74" s="52">
        <f>SUM(Z52:AK52)</f>
        <v>96000</v>
      </c>
      <c r="E74" s="52">
        <f>SUM(AL52:AW52)</f>
        <v>96000</v>
      </c>
      <c r="F74" s="52">
        <f>SUM(AX52:BI52)</f>
        <v>96000</v>
      </c>
      <c r="G74" s="56">
        <v>2802.7619750479994</v>
      </c>
      <c r="H74" s="56"/>
      <c r="I74" s="56"/>
      <c r="J74" s="56"/>
    </row>
    <row r="75" spans="1:102" x14ac:dyDescent="0.3">
      <c r="A75" s="104" t="s">
        <v>92</v>
      </c>
      <c r="B75" s="52">
        <f>SUM(B53:M53)</f>
        <v>18000</v>
      </c>
      <c r="C75" s="52">
        <f>SUM(N53:Y53)</f>
        <v>18000</v>
      </c>
      <c r="D75" s="52">
        <f>SUM(Z53:AK53)</f>
        <v>18000</v>
      </c>
      <c r="E75" s="52">
        <f>SUM(AL53:AW53)</f>
        <v>18000</v>
      </c>
      <c r="F75" s="52">
        <f>SUM(AX53:BI53)</f>
        <v>18000</v>
      </c>
      <c r="G75" s="56">
        <v>10587.220159947201</v>
      </c>
      <c r="H75" s="56"/>
      <c r="I75" s="56"/>
      <c r="J75" s="56"/>
    </row>
    <row r="76" spans="1:102" x14ac:dyDescent="0.3">
      <c r="A76" s="103" t="s">
        <v>151</v>
      </c>
      <c r="B76" s="52"/>
      <c r="C76" s="52"/>
      <c r="D76" s="52"/>
      <c r="E76" s="52"/>
      <c r="F76" s="52"/>
      <c r="G76" s="56"/>
      <c r="H76" s="56"/>
      <c r="I76" s="56"/>
      <c r="J76" s="56"/>
    </row>
    <row r="77" spans="1:102" x14ac:dyDescent="0.3">
      <c r="A77" s="104" t="s">
        <v>156</v>
      </c>
      <c r="B77" s="52">
        <f t="shared" ref="B77:B84" si="45">SUM(B55:M55)</f>
        <v>99900</v>
      </c>
      <c r="C77" s="52">
        <f t="shared" ref="C77:C84" si="46">SUM(N55:Y55)</f>
        <v>266400</v>
      </c>
      <c r="D77" s="52">
        <f t="shared" ref="D77:D84" si="47">SUM(Z55:AK55)</f>
        <v>355200</v>
      </c>
      <c r="E77" s="52">
        <f t="shared" ref="E77:E84" si="48">SUM(AL55:AW55)</f>
        <v>378880</v>
      </c>
      <c r="F77" s="52">
        <f t="shared" ref="F77:F84" si="49">SUM(AX55:BI55)</f>
        <v>505173.33333333355</v>
      </c>
      <c r="G77" s="56">
        <v>11665.287110399999</v>
      </c>
      <c r="H77" s="56"/>
      <c r="I77" s="56"/>
      <c r="J77" s="56"/>
    </row>
    <row r="78" spans="1:102" x14ac:dyDescent="0.3">
      <c r="A78" s="104" t="s">
        <v>155</v>
      </c>
      <c r="B78" s="52">
        <f t="shared" si="45"/>
        <v>39000</v>
      </c>
      <c r="C78" s="52">
        <f t="shared" si="46"/>
        <v>104000.00000000001</v>
      </c>
      <c r="D78" s="52">
        <f t="shared" si="47"/>
        <v>138666.66666666672</v>
      </c>
      <c r="E78" s="52">
        <f t="shared" si="48"/>
        <v>184888.88888888896</v>
      </c>
      <c r="F78" s="52">
        <f t="shared" si="49"/>
        <v>246518.51851851851</v>
      </c>
      <c r="G78" s="56">
        <v>3268.426601744</v>
      </c>
      <c r="H78" s="56"/>
      <c r="I78" s="56"/>
      <c r="J78" s="56"/>
    </row>
    <row r="79" spans="1:102" x14ac:dyDescent="0.3">
      <c r="A79" s="104" t="s">
        <v>152</v>
      </c>
      <c r="B79" s="52">
        <f t="shared" si="45"/>
        <v>84000</v>
      </c>
      <c r="C79" s="52">
        <f t="shared" si="46"/>
        <v>223999.99999999991</v>
      </c>
      <c r="D79" s="52">
        <f t="shared" si="47"/>
        <v>298666.66666666663</v>
      </c>
      <c r="E79" s="52">
        <f t="shared" si="48"/>
        <v>398222.22222222219</v>
      </c>
      <c r="F79" s="52">
        <f t="shared" si="49"/>
        <v>530962.96296296304</v>
      </c>
      <c r="G79" s="56">
        <v>8257.5461761200004</v>
      </c>
      <c r="H79" s="56"/>
      <c r="I79" s="56"/>
      <c r="J79" s="56"/>
    </row>
    <row r="80" spans="1:102" x14ac:dyDescent="0.3">
      <c r="A80" s="104" t="s">
        <v>182</v>
      </c>
      <c r="B80" s="52">
        <f t="shared" si="45"/>
        <v>120000</v>
      </c>
      <c r="C80" s="52">
        <f t="shared" si="46"/>
        <v>320000</v>
      </c>
      <c r="D80" s="52">
        <f t="shared" si="47"/>
        <v>426666.66666666669</v>
      </c>
      <c r="E80" s="52">
        <f t="shared" si="48"/>
        <v>568888.88888888899</v>
      </c>
      <c r="F80" s="52">
        <f t="shared" si="49"/>
        <v>758518.51851851854</v>
      </c>
      <c r="G80" s="56"/>
      <c r="H80" s="56"/>
      <c r="I80" s="56"/>
      <c r="J80" s="56"/>
    </row>
    <row r="81" spans="1:10" x14ac:dyDescent="0.3">
      <c r="A81" s="104" t="s">
        <v>159</v>
      </c>
      <c r="B81" s="52">
        <f t="shared" si="45"/>
        <v>46800</v>
      </c>
      <c r="C81" s="52">
        <f t="shared" si="46"/>
        <v>124800</v>
      </c>
      <c r="D81" s="52">
        <f t="shared" si="47"/>
        <v>166400</v>
      </c>
      <c r="E81" s="52">
        <f t="shared" si="48"/>
        <v>221866.66666666677</v>
      </c>
      <c r="F81" s="52">
        <f t="shared" si="49"/>
        <v>295822.22222222225</v>
      </c>
      <c r="G81" s="56">
        <v>1212.6848686975998</v>
      </c>
      <c r="H81" s="56"/>
      <c r="I81" s="56"/>
      <c r="J81" s="56"/>
    </row>
    <row r="82" spans="1:10" x14ac:dyDescent="0.3">
      <c r="A82" s="104" t="s">
        <v>160</v>
      </c>
      <c r="B82" s="52">
        <f t="shared" si="45"/>
        <v>32400</v>
      </c>
      <c r="C82" s="52">
        <f t="shared" si="46"/>
        <v>86400</v>
      </c>
      <c r="D82" s="52">
        <f t="shared" si="47"/>
        <v>115200.00000000001</v>
      </c>
      <c r="E82" s="52">
        <f t="shared" si="48"/>
        <v>153600.00000000003</v>
      </c>
      <c r="F82" s="52">
        <f t="shared" si="49"/>
        <v>204799.99999999997</v>
      </c>
      <c r="G82" s="56"/>
      <c r="H82" s="56"/>
      <c r="I82" s="56"/>
      <c r="J82" s="56"/>
    </row>
    <row r="83" spans="1:10" x14ac:dyDescent="0.3">
      <c r="A83" s="104" t="s">
        <v>161</v>
      </c>
      <c r="B83" s="52">
        <f t="shared" si="45"/>
        <v>31200</v>
      </c>
      <c r="C83" s="52">
        <f t="shared" si="46"/>
        <v>83200</v>
      </c>
      <c r="D83" s="52">
        <f t="shared" si="47"/>
        <v>110933.33333333331</v>
      </c>
      <c r="E83" s="52">
        <f t="shared" si="48"/>
        <v>110933.33333333331</v>
      </c>
      <c r="F83" s="52">
        <f t="shared" si="49"/>
        <v>110933.33333333331</v>
      </c>
      <c r="G83" s="56"/>
      <c r="H83" s="56"/>
      <c r="I83" s="56"/>
      <c r="J83" s="56"/>
    </row>
    <row r="84" spans="1:10" x14ac:dyDescent="0.3">
      <c r="A84" s="104" t="s">
        <v>162</v>
      </c>
      <c r="B84" s="52">
        <f t="shared" si="45"/>
        <v>38400</v>
      </c>
      <c r="C84" s="52">
        <f t="shared" si="46"/>
        <v>102399.99999999996</v>
      </c>
      <c r="D84" s="52">
        <f t="shared" si="47"/>
        <v>136533.33333333334</v>
      </c>
      <c r="E84" s="52">
        <f t="shared" si="48"/>
        <v>182044.44444444441</v>
      </c>
      <c r="F84" s="52">
        <f t="shared" si="49"/>
        <v>242725.92592592596</v>
      </c>
      <c r="G84" s="56"/>
      <c r="H84" s="56"/>
      <c r="I84" s="56"/>
      <c r="J84" s="56"/>
    </row>
    <row r="85" spans="1:10" x14ac:dyDescent="0.3">
      <c r="A85" s="103" t="s">
        <v>107</v>
      </c>
      <c r="B85" s="52"/>
      <c r="C85" s="52"/>
      <c r="D85" s="52"/>
      <c r="E85" s="52"/>
      <c r="F85" s="52"/>
      <c r="G85" s="56"/>
      <c r="H85" s="56"/>
      <c r="I85" s="56"/>
      <c r="J85" s="56"/>
    </row>
    <row r="86" spans="1:10" x14ac:dyDescent="0.3">
      <c r="A86" s="104" t="s">
        <v>110</v>
      </c>
      <c r="B86" s="52">
        <f>SUM(B64:M64)</f>
        <v>85200</v>
      </c>
      <c r="C86" s="52">
        <f>SUM(N64:Y64)</f>
        <v>96000</v>
      </c>
      <c r="D86" s="52">
        <f>SUM(Z64:AK64)</f>
        <v>96000</v>
      </c>
      <c r="E86" s="52">
        <f>SUM(AL64:AW64)</f>
        <v>96000</v>
      </c>
      <c r="F86" s="52">
        <f>SUM(AX64:BI64)</f>
        <v>96000</v>
      </c>
    </row>
    <row r="87" spans="1:10" x14ac:dyDescent="0.3">
      <c r="A87" s="99" t="s">
        <v>94</v>
      </c>
      <c r="B87" s="100">
        <f>SUM(B69:B86)</f>
        <v>891900</v>
      </c>
      <c r="C87" s="100">
        <f>SUM(C69:C86)</f>
        <v>1701200</v>
      </c>
      <c r="D87" s="100">
        <f>SUM(D69:D86)</f>
        <v>2094266.6666666665</v>
      </c>
      <c r="E87" s="100">
        <f>SUM(E69:E86)</f>
        <v>2545324.444444445</v>
      </c>
      <c r="F87" s="100">
        <f>SUM(F69:F86)</f>
        <v>3241454.8148148153</v>
      </c>
    </row>
    <row r="89" spans="1:10" x14ac:dyDescent="0.3">
      <c r="A89" s="105" t="s">
        <v>124</v>
      </c>
      <c r="B89" s="106" t="s">
        <v>96</v>
      </c>
      <c r="C89" s="106" t="s">
        <v>97</v>
      </c>
      <c r="D89" s="106" t="s">
        <v>98</v>
      </c>
      <c r="E89" s="106" t="s">
        <v>99</v>
      </c>
      <c r="F89" s="106" t="s">
        <v>100</v>
      </c>
    </row>
    <row r="90" spans="1:10" x14ac:dyDescent="0.3">
      <c r="A90" s="103" t="s">
        <v>79</v>
      </c>
      <c r="B90" s="43"/>
      <c r="C90" s="43"/>
      <c r="D90" s="43"/>
      <c r="E90" s="43"/>
      <c r="F90" s="43"/>
    </row>
    <row r="91" spans="1:10" x14ac:dyDescent="0.3">
      <c r="A91" s="104" t="s">
        <v>181</v>
      </c>
      <c r="B91" s="43">
        <v>1</v>
      </c>
      <c r="C91" s="43">
        <f>B91</f>
        <v>1</v>
      </c>
      <c r="D91" s="43">
        <f>C91</f>
        <v>1</v>
      </c>
      <c r="E91" s="43">
        <f>D91</f>
        <v>1</v>
      </c>
      <c r="F91" s="43">
        <f>E91</f>
        <v>1</v>
      </c>
    </row>
    <row r="92" spans="1:10" x14ac:dyDescent="0.3">
      <c r="A92" s="104" t="s">
        <v>185</v>
      </c>
      <c r="B92" s="43">
        <v>1</v>
      </c>
      <c r="C92" s="43">
        <v>1</v>
      </c>
      <c r="D92" s="43">
        <v>1</v>
      </c>
      <c r="E92" s="43">
        <v>1</v>
      </c>
      <c r="F92" s="43">
        <v>1</v>
      </c>
    </row>
    <row r="93" spans="1:10" x14ac:dyDescent="0.3">
      <c r="A93" s="103" t="s">
        <v>108</v>
      </c>
      <c r="B93" s="43"/>
      <c r="C93" s="43"/>
      <c r="D93" s="43"/>
      <c r="E93" s="43"/>
      <c r="F93" s="43"/>
    </row>
    <row r="94" spans="1:10" x14ac:dyDescent="0.3">
      <c r="A94" s="104" t="s">
        <v>153</v>
      </c>
      <c r="B94" s="43">
        <v>1</v>
      </c>
      <c r="C94" s="43">
        <f t="shared" ref="C94:F96" si="50">B94</f>
        <v>1</v>
      </c>
      <c r="D94" s="43">
        <f t="shared" si="50"/>
        <v>1</v>
      </c>
      <c r="E94" s="43">
        <f t="shared" si="50"/>
        <v>1</v>
      </c>
      <c r="F94" s="43">
        <f t="shared" si="50"/>
        <v>1</v>
      </c>
    </row>
    <row r="95" spans="1:10" x14ac:dyDescent="0.3">
      <c r="A95" s="104" t="s">
        <v>154</v>
      </c>
      <c r="B95" s="43">
        <v>1</v>
      </c>
      <c r="C95" s="43">
        <f t="shared" si="50"/>
        <v>1</v>
      </c>
      <c r="D95" s="43">
        <f t="shared" si="50"/>
        <v>1</v>
      </c>
      <c r="E95" s="43">
        <f t="shared" si="50"/>
        <v>1</v>
      </c>
      <c r="F95" s="43">
        <f t="shared" si="50"/>
        <v>1</v>
      </c>
    </row>
    <row r="96" spans="1:10" x14ac:dyDescent="0.3">
      <c r="A96" s="104" t="s">
        <v>92</v>
      </c>
      <c r="B96" s="43">
        <v>1</v>
      </c>
      <c r="C96" s="43">
        <f t="shared" si="50"/>
        <v>1</v>
      </c>
      <c r="D96" s="43">
        <v>1</v>
      </c>
      <c r="E96" s="43">
        <v>1</v>
      </c>
      <c r="F96" s="43">
        <v>1</v>
      </c>
    </row>
    <row r="97" spans="1:12" x14ac:dyDescent="0.3">
      <c r="A97" s="103" t="s">
        <v>180</v>
      </c>
      <c r="B97" s="43"/>
      <c r="C97" s="43"/>
      <c r="D97" s="43"/>
      <c r="E97" s="43"/>
      <c r="F97" s="43"/>
    </row>
    <row r="98" spans="1:12" x14ac:dyDescent="0.3">
      <c r="A98" s="104" t="s">
        <v>156</v>
      </c>
      <c r="B98" s="43">
        <f>M16</f>
        <v>9</v>
      </c>
      <c r="C98" s="43">
        <f>Y16</f>
        <v>12</v>
      </c>
      <c r="D98" s="43">
        <f>AK16</f>
        <v>16</v>
      </c>
      <c r="E98" s="43">
        <f>AW16</f>
        <v>17.06666666666667</v>
      </c>
      <c r="F98" s="43">
        <f>BI16</f>
        <v>22.75555555555556</v>
      </c>
      <c r="H98" s="57"/>
      <c r="I98" s="57"/>
      <c r="J98" s="57"/>
      <c r="K98" s="57"/>
      <c r="L98" s="57"/>
    </row>
    <row r="99" spans="1:12" x14ac:dyDescent="0.3">
      <c r="A99" s="104" t="s">
        <v>155</v>
      </c>
      <c r="B99" s="43">
        <f t="shared" ref="B99:B105" si="51">M17</f>
        <v>2</v>
      </c>
      <c r="C99" s="43">
        <f t="shared" ref="C99:C105" si="52">Y17</f>
        <v>2.6666666666666665</v>
      </c>
      <c r="D99" s="43">
        <f t="shared" ref="D99:D105" si="53">AK17</f>
        <v>3.5555555555555558</v>
      </c>
      <c r="E99" s="43">
        <f t="shared" ref="E99:E105" si="54">AW17</f>
        <v>4.7407407407407414</v>
      </c>
      <c r="F99" s="43">
        <f t="shared" ref="F99:F105" si="55">BI17</f>
        <v>6.3209876543209882</v>
      </c>
      <c r="H99" s="57"/>
      <c r="I99" s="57"/>
      <c r="J99" s="57"/>
      <c r="K99" s="57"/>
      <c r="L99" s="57"/>
    </row>
    <row r="100" spans="1:12" x14ac:dyDescent="0.3">
      <c r="A100" s="104" t="s">
        <v>152</v>
      </c>
      <c r="B100" s="43">
        <f t="shared" si="51"/>
        <v>2</v>
      </c>
      <c r="C100" s="43">
        <f t="shared" si="52"/>
        <v>2.6666666666666665</v>
      </c>
      <c r="D100" s="43">
        <f t="shared" si="53"/>
        <v>3.5555555555555558</v>
      </c>
      <c r="E100" s="43">
        <f t="shared" si="54"/>
        <v>4.7407407407407414</v>
      </c>
      <c r="F100" s="43">
        <f t="shared" si="55"/>
        <v>6.3209876543209882</v>
      </c>
      <c r="H100" s="57"/>
      <c r="I100" s="57"/>
      <c r="J100" s="57"/>
      <c r="K100" s="57"/>
      <c r="L100" s="57"/>
    </row>
    <row r="101" spans="1:12" x14ac:dyDescent="0.3">
      <c r="A101" s="104" t="s">
        <v>182</v>
      </c>
      <c r="B101" s="43">
        <f t="shared" si="51"/>
        <v>8</v>
      </c>
      <c r="C101" s="43">
        <f t="shared" si="52"/>
        <v>10.666666666666666</v>
      </c>
      <c r="D101" s="43">
        <f t="shared" si="53"/>
        <v>14.222222222222223</v>
      </c>
      <c r="E101" s="43">
        <f t="shared" si="54"/>
        <v>18.962962962962965</v>
      </c>
      <c r="F101" s="43">
        <f t="shared" si="55"/>
        <v>25.283950617283953</v>
      </c>
      <c r="H101" s="57"/>
      <c r="I101" s="57"/>
      <c r="J101" s="57"/>
      <c r="K101" s="57"/>
      <c r="L101" s="57"/>
    </row>
    <row r="102" spans="1:12" x14ac:dyDescent="0.3">
      <c r="A102" s="104" t="s">
        <v>159</v>
      </c>
      <c r="B102" s="43">
        <f t="shared" si="51"/>
        <v>3</v>
      </c>
      <c r="C102" s="43">
        <f t="shared" si="52"/>
        <v>4</v>
      </c>
      <c r="D102" s="43">
        <f t="shared" si="53"/>
        <v>5.3333333333333339</v>
      </c>
      <c r="E102" s="43">
        <f t="shared" si="54"/>
        <v>7.1111111111111125</v>
      </c>
      <c r="F102" s="43">
        <f t="shared" si="55"/>
        <v>9.4814814814814827</v>
      </c>
      <c r="H102" s="57"/>
      <c r="I102" s="57"/>
      <c r="J102" s="57"/>
      <c r="K102" s="57"/>
      <c r="L102" s="57"/>
    </row>
    <row r="103" spans="1:12" x14ac:dyDescent="0.3">
      <c r="A103" s="104" t="s">
        <v>160</v>
      </c>
      <c r="B103" s="43">
        <f t="shared" si="51"/>
        <v>3</v>
      </c>
      <c r="C103" s="43">
        <f t="shared" si="52"/>
        <v>4</v>
      </c>
      <c r="D103" s="43">
        <f t="shared" si="53"/>
        <v>5.3333333333333339</v>
      </c>
      <c r="E103" s="43">
        <f t="shared" si="54"/>
        <v>7.1111111111111125</v>
      </c>
      <c r="F103" s="43">
        <f t="shared" si="55"/>
        <v>9.4814814814814827</v>
      </c>
      <c r="H103" s="57"/>
      <c r="I103" s="57"/>
      <c r="J103" s="57"/>
      <c r="K103" s="57"/>
      <c r="L103" s="57"/>
    </row>
    <row r="104" spans="1:12" x14ac:dyDescent="0.3">
      <c r="A104" s="104" t="s">
        <v>161</v>
      </c>
      <c r="B104" s="43">
        <f t="shared" si="51"/>
        <v>2</v>
      </c>
      <c r="C104" s="43">
        <f t="shared" si="52"/>
        <v>2.6666666666666665</v>
      </c>
      <c r="D104" s="43">
        <f t="shared" si="53"/>
        <v>3.5555555555555558</v>
      </c>
      <c r="E104" s="43">
        <f t="shared" si="54"/>
        <v>3.5555555555555558</v>
      </c>
      <c r="F104" s="43">
        <f t="shared" si="55"/>
        <v>3.5555555555555558</v>
      </c>
      <c r="H104" s="57"/>
      <c r="I104" s="57"/>
      <c r="J104" s="57"/>
      <c r="K104" s="57"/>
      <c r="L104" s="57"/>
    </row>
    <row r="105" spans="1:12" x14ac:dyDescent="0.3">
      <c r="A105" s="104" t="s">
        <v>162</v>
      </c>
      <c r="B105" s="43">
        <f t="shared" si="51"/>
        <v>2</v>
      </c>
      <c r="C105" s="43">
        <f t="shared" si="52"/>
        <v>2.6666666666666665</v>
      </c>
      <c r="D105" s="43">
        <f t="shared" si="53"/>
        <v>3.5555555555555558</v>
      </c>
      <c r="E105" s="43">
        <f t="shared" si="54"/>
        <v>4.7407407407407414</v>
      </c>
      <c r="F105" s="43">
        <f t="shared" si="55"/>
        <v>6.3209876543209882</v>
      </c>
      <c r="H105" s="57"/>
      <c r="I105" s="57"/>
      <c r="J105" s="57"/>
      <c r="K105" s="57"/>
      <c r="L105" s="57"/>
    </row>
    <row r="106" spans="1:12" x14ac:dyDescent="0.3">
      <c r="A106" s="103" t="s">
        <v>107</v>
      </c>
      <c r="B106" s="43"/>
      <c r="C106" s="43"/>
      <c r="D106" s="43"/>
      <c r="E106" s="43"/>
      <c r="F106" s="43"/>
    </row>
    <row r="107" spans="1:12" x14ac:dyDescent="0.3">
      <c r="A107" s="104" t="s">
        <v>110</v>
      </c>
      <c r="B107" s="43">
        <v>1</v>
      </c>
      <c r="C107" s="43">
        <v>1</v>
      </c>
      <c r="D107" s="43">
        <v>1</v>
      </c>
      <c r="E107" s="43">
        <v>1</v>
      </c>
      <c r="F107" s="43">
        <v>1</v>
      </c>
    </row>
    <row r="108" spans="1:12" x14ac:dyDescent="0.3">
      <c r="A108" s="107" t="s">
        <v>125</v>
      </c>
      <c r="B108" s="108">
        <f>SUM(B94:B107)</f>
        <v>35</v>
      </c>
      <c r="C108" s="108">
        <f>SUM(C94:C107)</f>
        <v>45.333333333333329</v>
      </c>
      <c r="D108" s="108">
        <f>SUM(D94:D107)</f>
        <v>59.111111111111121</v>
      </c>
      <c r="E108" s="108">
        <f>SUM(E94:E107)</f>
        <v>72.029629629629653</v>
      </c>
      <c r="F108" s="108">
        <f>SUM(F94:F107)</f>
        <v>93.52098765432099</v>
      </c>
    </row>
    <row r="109" spans="1:12" ht="28.8" x14ac:dyDescent="0.3">
      <c r="A109" s="109" t="s">
        <v>186</v>
      </c>
      <c r="B109" s="110">
        <f>SUM(B90:B107)</f>
        <v>37</v>
      </c>
      <c r="C109" s="110">
        <f>SUM(C90:C107)</f>
        <v>47.333333333333329</v>
      </c>
      <c r="D109" s="110">
        <f>SUM(D90:D107)</f>
        <v>61.111111111111121</v>
      </c>
      <c r="E109" s="110">
        <f>SUM(E90:E107)</f>
        <v>74.029629629629653</v>
      </c>
      <c r="F109" s="110">
        <f>SUM(F90:F107)</f>
        <v>95.52098765432099</v>
      </c>
    </row>
  </sheetData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EA173"/>
  <sheetViews>
    <sheetView showGridLines="0" zoomScaleNormal="100" workbookViewId="0">
      <selection activeCell="D1" sqref="D1"/>
    </sheetView>
  </sheetViews>
  <sheetFormatPr defaultColWidth="8.6640625" defaultRowHeight="14.4" x14ac:dyDescent="0.3"/>
  <cols>
    <col min="1" max="1" width="36.6640625" style="17" customWidth="1"/>
    <col min="2" max="2" width="29.33203125" style="17" customWidth="1"/>
    <col min="3" max="61" width="27.33203125" style="17" customWidth="1"/>
    <col min="62" max="83" width="18.44140625" style="17" bestFit="1" customWidth="1"/>
    <col min="84" max="84" width="17" style="17" customWidth="1"/>
    <col min="85" max="85" width="21.109375" style="17" customWidth="1"/>
    <col min="86" max="16384" width="8.6640625" style="17"/>
  </cols>
  <sheetData>
    <row r="1" spans="1:131" s="32" customFormat="1" x14ac:dyDescent="0.3">
      <c r="A1" s="169" t="s">
        <v>112</v>
      </c>
      <c r="B1" s="169"/>
      <c r="C1" s="16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131" s="32" customFormat="1" x14ac:dyDescent="0.3">
      <c r="A2" s="18" t="str">
        <f>CONCATENATE(Company, ": ",start, " -  ",end)</f>
        <v>Brazil Experience: Mês 1 -  Mês 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131" s="35" customForma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</row>
    <row r="4" spans="1:131" s="16" customFormat="1" x14ac:dyDescent="0.3">
      <c r="A4" s="80" t="s">
        <v>24</v>
      </c>
      <c r="B4" s="111">
        <v>1</v>
      </c>
      <c r="C4" s="111">
        <v>2</v>
      </c>
      <c r="D4" s="111">
        <v>3</v>
      </c>
      <c r="E4" s="111">
        <v>4</v>
      </c>
      <c r="F4" s="111">
        <v>5</v>
      </c>
      <c r="G4" s="111">
        <v>6</v>
      </c>
      <c r="H4" s="111">
        <v>7</v>
      </c>
      <c r="I4" s="111">
        <v>8</v>
      </c>
      <c r="J4" s="111">
        <v>9</v>
      </c>
      <c r="K4" s="111">
        <v>10</v>
      </c>
      <c r="L4" s="111">
        <v>11</v>
      </c>
      <c r="M4" s="111">
        <v>12</v>
      </c>
      <c r="N4" s="111">
        <v>13</v>
      </c>
      <c r="O4" s="111">
        <v>14</v>
      </c>
      <c r="P4" s="111">
        <v>15</v>
      </c>
      <c r="Q4" s="111">
        <v>16</v>
      </c>
      <c r="R4" s="111">
        <v>17</v>
      </c>
      <c r="S4" s="111">
        <v>18</v>
      </c>
      <c r="T4" s="111">
        <v>19</v>
      </c>
      <c r="U4" s="111">
        <v>20</v>
      </c>
      <c r="V4" s="111">
        <v>21</v>
      </c>
      <c r="W4" s="111">
        <v>22</v>
      </c>
      <c r="X4" s="111">
        <v>23</v>
      </c>
      <c r="Y4" s="111">
        <v>24</v>
      </c>
      <c r="Z4" s="111">
        <v>25</v>
      </c>
      <c r="AA4" s="111">
        <v>26</v>
      </c>
      <c r="AB4" s="111">
        <v>27</v>
      </c>
      <c r="AC4" s="111">
        <v>28</v>
      </c>
      <c r="AD4" s="111">
        <v>29</v>
      </c>
      <c r="AE4" s="111">
        <v>30</v>
      </c>
      <c r="AF4" s="111">
        <v>31</v>
      </c>
      <c r="AG4" s="111">
        <v>32</v>
      </c>
      <c r="AH4" s="111">
        <v>33</v>
      </c>
      <c r="AI4" s="111">
        <v>34</v>
      </c>
      <c r="AJ4" s="111">
        <v>35</v>
      </c>
      <c r="AK4" s="111">
        <v>36</v>
      </c>
      <c r="AL4" s="111">
        <v>37</v>
      </c>
      <c r="AM4" s="111">
        <v>38</v>
      </c>
      <c r="AN4" s="111">
        <v>39</v>
      </c>
      <c r="AO4" s="111">
        <v>40</v>
      </c>
      <c r="AP4" s="111">
        <v>41</v>
      </c>
      <c r="AQ4" s="111">
        <v>42</v>
      </c>
      <c r="AR4" s="111">
        <v>43</v>
      </c>
      <c r="AS4" s="111">
        <v>44</v>
      </c>
      <c r="AT4" s="111">
        <v>45</v>
      </c>
      <c r="AU4" s="111">
        <v>46</v>
      </c>
      <c r="AV4" s="111">
        <v>47</v>
      </c>
      <c r="AW4" s="111">
        <v>48</v>
      </c>
      <c r="AX4" s="111">
        <v>49</v>
      </c>
      <c r="AY4" s="111">
        <v>50</v>
      </c>
      <c r="AZ4" s="111">
        <v>51</v>
      </c>
      <c r="BA4" s="111">
        <v>52</v>
      </c>
      <c r="BB4" s="111">
        <v>53</v>
      </c>
      <c r="BC4" s="111">
        <v>54</v>
      </c>
      <c r="BD4" s="111">
        <v>55</v>
      </c>
      <c r="BE4" s="111">
        <v>56</v>
      </c>
      <c r="BF4" s="111">
        <v>57</v>
      </c>
      <c r="BG4" s="111">
        <v>58</v>
      </c>
      <c r="BH4" s="111">
        <v>59</v>
      </c>
      <c r="BI4" s="111">
        <v>60</v>
      </c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</row>
    <row r="5" spans="1:131" s="19" customFormat="1" x14ac:dyDescent="0.3">
      <c r="A5" s="90" t="s">
        <v>135</v>
      </c>
      <c r="B5" s="115">
        <f>Receita!B5</f>
        <v>0</v>
      </c>
      <c r="C5" s="115">
        <f>Receita!C5</f>
        <v>0</v>
      </c>
      <c r="D5" s="115">
        <f>Receita!D5</f>
        <v>0</v>
      </c>
      <c r="E5" s="115">
        <f>Receita!E5</f>
        <v>0</v>
      </c>
      <c r="F5" s="115">
        <f>Receita!F5</f>
        <v>0</v>
      </c>
      <c r="G5" s="115">
        <f>Receita!G5</f>
        <v>0</v>
      </c>
      <c r="H5" s="115">
        <f>Receita!H5</f>
        <v>630000</v>
      </c>
      <c r="I5" s="115">
        <f>Receita!I5</f>
        <v>630000</v>
      </c>
      <c r="J5" s="115">
        <f>Receita!J5</f>
        <v>630000</v>
      </c>
      <c r="K5" s="115">
        <f>Receita!K5</f>
        <v>630000</v>
      </c>
      <c r="L5" s="115">
        <f>Receita!L5</f>
        <v>630000</v>
      </c>
      <c r="M5" s="115">
        <f>Receita!M5</f>
        <v>630000</v>
      </c>
      <c r="N5" s="115">
        <f>Receita!N5</f>
        <v>900000</v>
      </c>
      <c r="O5" s="115">
        <f>Receita!O5</f>
        <v>900000</v>
      </c>
      <c r="P5" s="115">
        <f>Receita!P5</f>
        <v>900000</v>
      </c>
      <c r="Q5" s="115">
        <f>Receita!Q5</f>
        <v>900000</v>
      </c>
      <c r="R5" s="115">
        <f>Receita!R5</f>
        <v>900000</v>
      </c>
      <c r="S5" s="115">
        <f>Receita!S5</f>
        <v>900000</v>
      </c>
      <c r="T5" s="115">
        <f>Receita!T5</f>
        <v>900000</v>
      </c>
      <c r="U5" s="115">
        <f>Receita!U5</f>
        <v>900000</v>
      </c>
      <c r="V5" s="115">
        <f>Receita!V5</f>
        <v>900000</v>
      </c>
      <c r="W5" s="115">
        <f>Receita!W5</f>
        <v>900000</v>
      </c>
      <c r="X5" s="115">
        <f>Receita!X5</f>
        <v>900000</v>
      </c>
      <c r="Y5" s="115">
        <f>Receita!Y5</f>
        <v>900000</v>
      </c>
      <c r="Z5" s="115">
        <f>Receita!Z5</f>
        <v>1200000</v>
      </c>
      <c r="AA5" s="115">
        <f>Receita!AA5</f>
        <v>1200000</v>
      </c>
      <c r="AB5" s="115">
        <f>Receita!AB5</f>
        <v>1200000</v>
      </c>
      <c r="AC5" s="115">
        <f>Receita!AC5</f>
        <v>1200000</v>
      </c>
      <c r="AD5" s="115">
        <f>Receita!AD5</f>
        <v>1200000</v>
      </c>
      <c r="AE5" s="115">
        <f>Receita!AE5</f>
        <v>1200000</v>
      </c>
      <c r="AF5" s="115">
        <f>Receita!AF5</f>
        <v>1200000</v>
      </c>
      <c r="AG5" s="115">
        <f>Receita!AG5</f>
        <v>1200000</v>
      </c>
      <c r="AH5" s="115">
        <f>Receita!AH5</f>
        <v>1200000</v>
      </c>
      <c r="AI5" s="115">
        <f>Receita!AI5</f>
        <v>1200000</v>
      </c>
      <c r="AJ5" s="115">
        <f>Receita!AJ5</f>
        <v>1200000</v>
      </c>
      <c r="AK5" s="115">
        <f>Receita!AK5</f>
        <v>1200000</v>
      </c>
      <c r="AL5" s="115">
        <f>Receita!AL5</f>
        <v>1600000.0000000002</v>
      </c>
      <c r="AM5" s="115">
        <f>Receita!AM5</f>
        <v>1600000.0000000002</v>
      </c>
      <c r="AN5" s="115">
        <f>Receita!AN5</f>
        <v>1600000.0000000002</v>
      </c>
      <c r="AO5" s="115">
        <f>Receita!AO5</f>
        <v>1600000.0000000002</v>
      </c>
      <c r="AP5" s="115">
        <f>Receita!AP5</f>
        <v>1600000.0000000002</v>
      </c>
      <c r="AQ5" s="115">
        <f>Receita!AQ5</f>
        <v>1600000.0000000002</v>
      </c>
      <c r="AR5" s="115">
        <f>Receita!AR5</f>
        <v>1600000.0000000002</v>
      </c>
      <c r="AS5" s="115">
        <f>Receita!AS5</f>
        <v>1600000.0000000002</v>
      </c>
      <c r="AT5" s="115">
        <f>Receita!AT5</f>
        <v>1600000.0000000002</v>
      </c>
      <c r="AU5" s="115">
        <f>Receita!AU5</f>
        <v>1600000.0000000002</v>
      </c>
      <c r="AV5" s="115">
        <f>Receita!AV5</f>
        <v>1600000.0000000002</v>
      </c>
      <c r="AW5" s="115">
        <f>Receita!AW5</f>
        <v>2133333.333333334</v>
      </c>
      <c r="AX5" s="115">
        <f>Receita!AX5</f>
        <v>2133333.333333334</v>
      </c>
      <c r="AY5" s="115">
        <f>Receita!AY5</f>
        <v>2133333.333333334</v>
      </c>
      <c r="AZ5" s="115">
        <f>Receita!AZ5</f>
        <v>2133333.333333334</v>
      </c>
      <c r="BA5" s="115">
        <f>Receita!BA5</f>
        <v>2133333.333333334</v>
      </c>
      <c r="BB5" s="115">
        <f>Receita!BB5</f>
        <v>2133333.333333334</v>
      </c>
      <c r="BC5" s="115">
        <f>Receita!BC5</f>
        <v>2133333.333333334</v>
      </c>
      <c r="BD5" s="115">
        <f>Receita!BD5</f>
        <v>2133333.333333334</v>
      </c>
      <c r="BE5" s="115">
        <f>Receita!BE5</f>
        <v>2133333.333333334</v>
      </c>
      <c r="BF5" s="115">
        <f>Receita!BF5</f>
        <v>2133333.333333334</v>
      </c>
      <c r="BG5" s="115">
        <f>Receita!BG5</f>
        <v>2133333.333333334</v>
      </c>
      <c r="BH5" s="115">
        <f>Receita!BH5</f>
        <v>2133333.333333334</v>
      </c>
      <c r="BI5" s="115">
        <f>Receita!BI5</f>
        <v>2133333.333333334</v>
      </c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</row>
    <row r="6" spans="1:131" s="19" customFormat="1" x14ac:dyDescent="0.3">
      <c r="A6" s="90" t="s">
        <v>169</v>
      </c>
      <c r="B6" s="115">
        <f>Receita!B9</f>
        <v>0</v>
      </c>
      <c r="C6" s="115">
        <f>Receita!C9</f>
        <v>0</v>
      </c>
      <c r="D6" s="115">
        <f>Receita!D9</f>
        <v>0</v>
      </c>
      <c r="E6" s="115">
        <f>Receita!E9</f>
        <v>0</v>
      </c>
      <c r="F6" s="115">
        <f>Receita!F9</f>
        <v>0</v>
      </c>
      <c r="G6" s="115">
        <f>Receita!G9</f>
        <v>0</v>
      </c>
      <c r="H6" s="115">
        <f>Receita!H9</f>
        <v>6615</v>
      </c>
      <c r="I6" s="115">
        <f>Receita!I9</f>
        <v>6615</v>
      </c>
      <c r="J6" s="115">
        <f>Receita!J9</f>
        <v>6615</v>
      </c>
      <c r="K6" s="115">
        <f>Receita!K9</f>
        <v>6615</v>
      </c>
      <c r="L6" s="115">
        <f>Receita!L9</f>
        <v>6615</v>
      </c>
      <c r="M6" s="115">
        <f>Receita!M9</f>
        <v>6615</v>
      </c>
      <c r="N6" s="115">
        <f>Receita!N9</f>
        <v>7560</v>
      </c>
      <c r="O6" s="115">
        <f>Receita!O9</f>
        <v>7560</v>
      </c>
      <c r="P6" s="115">
        <f>Receita!P9</f>
        <v>7560</v>
      </c>
      <c r="Q6" s="115">
        <f>Receita!Q9</f>
        <v>7560</v>
      </c>
      <c r="R6" s="115">
        <f>Receita!R9</f>
        <v>7560</v>
      </c>
      <c r="S6" s="115">
        <f>Receita!S9</f>
        <v>7560</v>
      </c>
      <c r="T6" s="115">
        <f>Receita!T9</f>
        <v>7560</v>
      </c>
      <c r="U6" s="115">
        <f>Receita!U9</f>
        <v>7560</v>
      </c>
      <c r="V6" s="115">
        <f>Receita!V9</f>
        <v>7560</v>
      </c>
      <c r="W6" s="115">
        <f>Receita!W9</f>
        <v>7560</v>
      </c>
      <c r="X6" s="115">
        <f>Receita!X9</f>
        <v>7560</v>
      </c>
      <c r="Y6" s="115">
        <f>Receita!Y9</f>
        <v>7560</v>
      </c>
      <c r="Z6" s="115">
        <f>Receita!Z9</f>
        <v>33600</v>
      </c>
      <c r="AA6" s="115">
        <f>Receita!AA9</f>
        <v>33600</v>
      </c>
      <c r="AB6" s="115">
        <f>Receita!AB9</f>
        <v>33600</v>
      </c>
      <c r="AC6" s="115">
        <f>Receita!AC9</f>
        <v>33600</v>
      </c>
      <c r="AD6" s="115">
        <f>Receita!AD9</f>
        <v>33600</v>
      </c>
      <c r="AE6" s="115">
        <f>Receita!AE9</f>
        <v>33600</v>
      </c>
      <c r="AF6" s="115">
        <f>Receita!AF9</f>
        <v>33600</v>
      </c>
      <c r="AG6" s="115">
        <f>Receita!AG9</f>
        <v>33600</v>
      </c>
      <c r="AH6" s="115">
        <f>Receita!AH9</f>
        <v>33600</v>
      </c>
      <c r="AI6" s="115">
        <f>Receita!AI9</f>
        <v>33600</v>
      </c>
      <c r="AJ6" s="115">
        <f>Receita!AJ9</f>
        <v>33600</v>
      </c>
      <c r="AK6" s="115">
        <f>Receita!AK9</f>
        <v>33600</v>
      </c>
      <c r="AL6" s="115">
        <f>Receita!AL9</f>
        <v>53760.000000000007</v>
      </c>
      <c r="AM6" s="115">
        <f>Receita!AM9</f>
        <v>53760.000000000007</v>
      </c>
      <c r="AN6" s="115">
        <f>Receita!AN9</f>
        <v>53760.000000000007</v>
      </c>
      <c r="AO6" s="115">
        <f>Receita!AO9</f>
        <v>53760.000000000007</v>
      </c>
      <c r="AP6" s="115">
        <f>Receita!AP9</f>
        <v>53760.000000000007</v>
      </c>
      <c r="AQ6" s="115">
        <f>Receita!AQ9</f>
        <v>53760.000000000007</v>
      </c>
      <c r="AR6" s="115">
        <f>Receita!AR9</f>
        <v>53760.000000000007</v>
      </c>
      <c r="AS6" s="115">
        <f>Receita!AS9</f>
        <v>53760.000000000007</v>
      </c>
      <c r="AT6" s="115">
        <f>Receita!AT9</f>
        <v>53760.000000000007</v>
      </c>
      <c r="AU6" s="115">
        <f>Receita!AU9</f>
        <v>53760.000000000007</v>
      </c>
      <c r="AV6" s="115">
        <f>Receita!AV9</f>
        <v>53760.000000000007</v>
      </c>
      <c r="AW6" s="115">
        <f>Receita!AW9</f>
        <v>53760.000000000007</v>
      </c>
      <c r="AX6" s="115">
        <f>Receita!AX9</f>
        <v>83626.666666666672</v>
      </c>
      <c r="AY6" s="115">
        <f>Receita!AY9</f>
        <v>83626.666666666672</v>
      </c>
      <c r="AZ6" s="115">
        <f>Receita!AZ9</f>
        <v>83626.666666666672</v>
      </c>
      <c r="BA6" s="115">
        <f>Receita!BA9</f>
        <v>83626.666666666672</v>
      </c>
      <c r="BB6" s="115">
        <f>Receita!BB9</f>
        <v>83626.666666666672</v>
      </c>
      <c r="BC6" s="115">
        <f>Receita!BC9</f>
        <v>83626.666666666672</v>
      </c>
      <c r="BD6" s="115">
        <f>Receita!BD9</f>
        <v>83626.666666666672</v>
      </c>
      <c r="BE6" s="115">
        <f>Receita!BE9</f>
        <v>83626.666666666672</v>
      </c>
      <c r="BF6" s="115">
        <f>Receita!BF9</f>
        <v>83626.666666666672</v>
      </c>
      <c r="BG6" s="115">
        <f>Receita!BG9</f>
        <v>83626.666666666672</v>
      </c>
      <c r="BH6" s="115">
        <f>Receita!BH9</f>
        <v>83626.666666666672</v>
      </c>
      <c r="BI6" s="115">
        <f>Receita!BI9</f>
        <v>83626.666666666672</v>
      </c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</row>
    <row r="7" spans="1:131" s="19" customFormat="1" x14ac:dyDescent="0.3">
      <c r="A7" s="90" t="s">
        <v>170</v>
      </c>
      <c r="B7" s="115">
        <f>Receita!B10</f>
        <v>0</v>
      </c>
      <c r="C7" s="115">
        <f>Receita!C10</f>
        <v>0</v>
      </c>
      <c r="D7" s="115">
        <f>Receita!D10</f>
        <v>0</v>
      </c>
      <c r="E7" s="115">
        <f>Receita!E10</f>
        <v>0</v>
      </c>
      <c r="F7" s="115">
        <f>Receita!F10</f>
        <v>0</v>
      </c>
      <c r="G7" s="115">
        <f>Receita!G10</f>
        <v>0</v>
      </c>
      <c r="H7" s="115">
        <f>Receita!H10</f>
        <v>56700</v>
      </c>
      <c r="I7" s="115">
        <f>Receita!I10</f>
        <v>56700</v>
      </c>
      <c r="J7" s="115">
        <f>Receita!J10</f>
        <v>56700</v>
      </c>
      <c r="K7" s="115">
        <f>Receita!K10</f>
        <v>56700</v>
      </c>
      <c r="L7" s="115">
        <f>Receita!L10</f>
        <v>56700</v>
      </c>
      <c r="M7" s="115">
        <f>Receita!M10</f>
        <v>56700</v>
      </c>
      <c r="N7" s="115">
        <f>Receita!N10</f>
        <v>100800</v>
      </c>
      <c r="O7" s="115">
        <f>Receita!O10</f>
        <v>100800</v>
      </c>
      <c r="P7" s="115">
        <f>Receita!P10</f>
        <v>100800</v>
      </c>
      <c r="Q7" s="115">
        <f>Receita!Q10</f>
        <v>100800</v>
      </c>
      <c r="R7" s="115">
        <f>Receita!R10</f>
        <v>100800</v>
      </c>
      <c r="S7" s="115">
        <f>Receita!S10</f>
        <v>100800</v>
      </c>
      <c r="T7" s="115">
        <f>Receita!T10</f>
        <v>100800</v>
      </c>
      <c r="U7" s="115">
        <f>Receita!U10</f>
        <v>100800</v>
      </c>
      <c r="V7" s="115">
        <f>Receita!V10</f>
        <v>100800</v>
      </c>
      <c r="W7" s="115">
        <f>Receita!W10</f>
        <v>100800</v>
      </c>
      <c r="X7" s="115">
        <f>Receita!X10</f>
        <v>100800</v>
      </c>
      <c r="Y7" s="115">
        <f>Receita!Y10</f>
        <v>100800</v>
      </c>
      <c r="Z7" s="115">
        <f>Receita!Z10</f>
        <v>168000</v>
      </c>
      <c r="AA7" s="115">
        <f>Receita!AA10</f>
        <v>168000</v>
      </c>
      <c r="AB7" s="115">
        <f>Receita!AB10</f>
        <v>168000</v>
      </c>
      <c r="AC7" s="115">
        <f>Receita!AC10</f>
        <v>168000</v>
      </c>
      <c r="AD7" s="115">
        <f>Receita!AD10</f>
        <v>168000</v>
      </c>
      <c r="AE7" s="115">
        <f>Receita!AE10</f>
        <v>168000</v>
      </c>
      <c r="AF7" s="115">
        <f>Receita!AF10</f>
        <v>168000</v>
      </c>
      <c r="AG7" s="115">
        <f>Receita!AG10</f>
        <v>168000</v>
      </c>
      <c r="AH7" s="115">
        <f>Receita!AH10</f>
        <v>168000</v>
      </c>
      <c r="AI7" s="115">
        <f>Receita!AI10</f>
        <v>168000</v>
      </c>
      <c r="AJ7" s="115">
        <f>Receita!AJ10</f>
        <v>168000</v>
      </c>
      <c r="AK7" s="115">
        <f>Receita!AK10</f>
        <v>168000</v>
      </c>
      <c r="AL7" s="115">
        <f>Receita!AL10</f>
        <v>268800.00000000006</v>
      </c>
      <c r="AM7" s="115">
        <f>Receita!AM10</f>
        <v>268800.00000000006</v>
      </c>
      <c r="AN7" s="115">
        <f>Receita!AN10</f>
        <v>268800.00000000006</v>
      </c>
      <c r="AO7" s="115">
        <f>Receita!AO10</f>
        <v>268800.00000000006</v>
      </c>
      <c r="AP7" s="115">
        <f>Receita!AP10</f>
        <v>268800.00000000006</v>
      </c>
      <c r="AQ7" s="115">
        <f>Receita!AQ10</f>
        <v>268800.00000000006</v>
      </c>
      <c r="AR7" s="115">
        <f>Receita!AR10</f>
        <v>268800.00000000006</v>
      </c>
      <c r="AS7" s="115">
        <f>Receita!AS10</f>
        <v>268800.00000000006</v>
      </c>
      <c r="AT7" s="115">
        <f>Receita!AT10</f>
        <v>268800.00000000006</v>
      </c>
      <c r="AU7" s="115">
        <f>Receita!AU10</f>
        <v>268800.00000000006</v>
      </c>
      <c r="AV7" s="115">
        <f>Receita!AV10</f>
        <v>268800.00000000006</v>
      </c>
      <c r="AW7" s="115">
        <f>Receita!AW10</f>
        <v>268800.00000000006</v>
      </c>
      <c r="AX7" s="115">
        <f>Receita!AX10</f>
        <v>418133.33333333331</v>
      </c>
      <c r="AY7" s="115">
        <f>Receita!AY10</f>
        <v>418133.33333333331</v>
      </c>
      <c r="AZ7" s="115">
        <f>Receita!AZ10</f>
        <v>418133.33333333331</v>
      </c>
      <c r="BA7" s="115">
        <f>Receita!BA10</f>
        <v>418133.33333333331</v>
      </c>
      <c r="BB7" s="115">
        <f>Receita!BB10</f>
        <v>418133.33333333331</v>
      </c>
      <c r="BC7" s="115">
        <f>Receita!BC10</f>
        <v>418133.33333333331</v>
      </c>
      <c r="BD7" s="115">
        <f>Receita!BD10</f>
        <v>418133.33333333331</v>
      </c>
      <c r="BE7" s="115">
        <f>Receita!BE10</f>
        <v>418133.33333333331</v>
      </c>
      <c r="BF7" s="115">
        <f>Receita!BF10</f>
        <v>418133.33333333331</v>
      </c>
      <c r="BG7" s="115">
        <f>Receita!BG10</f>
        <v>418133.33333333331</v>
      </c>
      <c r="BH7" s="115">
        <f>Receita!BH10</f>
        <v>418133.33333333331</v>
      </c>
      <c r="BI7" s="115">
        <f>Receita!BI10</f>
        <v>418133.33333333331</v>
      </c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</row>
    <row r="8" spans="1:131" s="27" customFormat="1" x14ac:dyDescent="0.3">
      <c r="A8" s="116" t="s">
        <v>116</v>
      </c>
      <c r="B8" s="117">
        <f t="shared" ref="B8:AG8" si="0">SUM(B5:B7)</f>
        <v>0</v>
      </c>
      <c r="C8" s="117">
        <f t="shared" si="0"/>
        <v>0</v>
      </c>
      <c r="D8" s="117">
        <f t="shared" si="0"/>
        <v>0</v>
      </c>
      <c r="E8" s="117">
        <f t="shared" si="0"/>
        <v>0</v>
      </c>
      <c r="F8" s="117">
        <f t="shared" si="0"/>
        <v>0</v>
      </c>
      <c r="G8" s="117">
        <f t="shared" si="0"/>
        <v>0</v>
      </c>
      <c r="H8" s="117">
        <f t="shared" si="0"/>
        <v>693315</v>
      </c>
      <c r="I8" s="117">
        <f t="shared" si="0"/>
        <v>693315</v>
      </c>
      <c r="J8" s="117">
        <f t="shared" si="0"/>
        <v>693315</v>
      </c>
      <c r="K8" s="117">
        <f t="shared" si="0"/>
        <v>693315</v>
      </c>
      <c r="L8" s="117">
        <f t="shared" si="0"/>
        <v>693315</v>
      </c>
      <c r="M8" s="117">
        <f t="shared" si="0"/>
        <v>693315</v>
      </c>
      <c r="N8" s="117">
        <f t="shared" si="0"/>
        <v>1008360</v>
      </c>
      <c r="O8" s="117">
        <f t="shared" si="0"/>
        <v>1008360</v>
      </c>
      <c r="P8" s="117">
        <f t="shared" si="0"/>
        <v>1008360</v>
      </c>
      <c r="Q8" s="117">
        <f t="shared" si="0"/>
        <v>1008360</v>
      </c>
      <c r="R8" s="117">
        <f t="shared" si="0"/>
        <v>1008360</v>
      </c>
      <c r="S8" s="117">
        <f t="shared" si="0"/>
        <v>1008360</v>
      </c>
      <c r="T8" s="117">
        <f t="shared" si="0"/>
        <v>1008360</v>
      </c>
      <c r="U8" s="117">
        <f t="shared" si="0"/>
        <v>1008360</v>
      </c>
      <c r="V8" s="117">
        <f t="shared" si="0"/>
        <v>1008360</v>
      </c>
      <c r="W8" s="117">
        <f t="shared" si="0"/>
        <v>1008360</v>
      </c>
      <c r="X8" s="117">
        <f t="shared" si="0"/>
        <v>1008360</v>
      </c>
      <c r="Y8" s="117">
        <f t="shared" si="0"/>
        <v>1008360</v>
      </c>
      <c r="Z8" s="117">
        <f t="shared" si="0"/>
        <v>1401600</v>
      </c>
      <c r="AA8" s="117">
        <f t="shared" si="0"/>
        <v>1401600</v>
      </c>
      <c r="AB8" s="117">
        <f t="shared" si="0"/>
        <v>1401600</v>
      </c>
      <c r="AC8" s="117">
        <f t="shared" si="0"/>
        <v>1401600</v>
      </c>
      <c r="AD8" s="117">
        <f t="shared" si="0"/>
        <v>1401600</v>
      </c>
      <c r="AE8" s="117">
        <f t="shared" si="0"/>
        <v>1401600</v>
      </c>
      <c r="AF8" s="117">
        <f t="shared" si="0"/>
        <v>1401600</v>
      </c>
      <c r="AG8" s="117">
        <f t="shared" si="0"/>
        <v>1401600</v>
      </c>
      <c r="AH8" s="117">
        <f t="shared" ref="AH8:BI8" si="1">SUM(AH5:AH7)</f>
        <v>1401600</v>
      </c>
      <c r="AI8" s="117">
        <f t="shared" si="1"/>
        <v>1401600</v>
      </c>
      <c r="AJ8" s="117">
        <f t="shared" si="1"/>
        <v>1401600</v>
      </c>
      <c r="AK8" s="117">
        <f t="shared" si="1"/>
        <v>1401600</v>
      </c>
      <c r="AL8" s="117">
        <f t="shared" si="1"/>
        <v>1922560.0000000002</v>
      </c>
      <c r="AM8" s="117">
        <f t="shared" si="1"/>
        <v>1922560.0000000002</v>
      </c>
      <c r="AN8" s="117">
        <f t="shared" si="1"/>
        <v>1922560.0000000002</v>
      </c>
      <c r="AO8" s="117">
        <f t="shared" si="1"/>
        <v>1922560.0000000002</v>
      </c>
      <c r="AP8" s="117">
        <f t="shared" si="1"/>
        <v>1922560.0000000002</v>
      </c>
      <c r="AQ8" s="117">
        <f t="shared" si="1"/>
        <v>1922560.0000000002</v>
      </c>
      <c r="AR8" s="117">
        <f t="shared" si="1"/>
        <v>1922560.0000000002</v>
      </c>
      <c r="AS8" s="117">
        <f t="shared" si="1"/>
        <v>1922560.0000000002</v>
      </c>
      <c r="AT8" s="117">
        <f t="shared" si="1"/>
        <v>1922560.0000000002</v>
      </c>
      <c r="AU8" s="117">
        <f t="shared" si="1"/>
        <v>1922560.0000000002</v>
      </c>
      <c r="AV8" s="117">
        <f t="shared" si="1"/>
        <v>1922560.0000000002</v>
      </c>
      <c r="AW8" s="117">
        <f t="shared" si="1"/>
        <v>2455893.333333334</v>
      </c>
      <c r="AX8" s="117">
        <f t="shared" si="1"/>
        <v>2635093.333333334</v>
      </c>
      <c r="AY8" s="117">
        <f t="shared" si="1"/>
        <v>2635093.333333334</v>
      </c>
      <c r="AZ8" s="117">
        <f t="shared" si="1"/>
        <v>2635093.333333334</v>
      </c>
      <c r="BA8" s="117">
        <f t="shared" si="1"/>
        <v>2635093.333333334</v>
      </c>
      <c r="BB8" s="117">
        <f t="shared" si="1"/>
        <v>2635093.333333334</v>
      </c>
      <c r="BC8" s="117">
        <f t="shared" si="1"/>
        <v>2635093.333333334</v>
      </c>
      <c r="BD8" s="117">
        <f t="shared" si="1"/>
        <v>2635093.333333334</v>
      </c>
      <c r="BE8" s="117">
        <f t="shared" si="1"/>
        <v>2635093.333333334</v>
      </c>
      <c r="BF8" s="117">
        <f t="shared" si="1"/>
        <v>2635093.333333334</v>
      </c>
      <c r="BG8" s="117">
        <f t="shared" si="1"/>
        <v>2635093.333333334</v>
      </c>
      <c r="BH8" s="117">
        <f t="shared" si="1"/>
        <v>2635093.333333334</v>
      </c>
      <c r="BI8" s="117">
        <f t="shared" si="1"/>
        <v>2635093.333333334</v>
      </c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</row>
    <row r="9" spans="1:131" s="26" customFormat="1" x14ac:dyDescent="0.3">
      <c r="A9" s="90" t="s">
        <v>117</v>
      </c>
      <c r="B9" s="118">
        <f>imp_fat*Resultados!B8</f>
        <v>0</v>
      </c>
      <c r="C9" s="118">
        <f>imp_fat*Resultados!C8</f>
        <v>0</v>
      </c>
      <c r="D9" s="118">
        <f>imp_fat*Resultados!D8</f>
        <v>0</v>
      </c>
      <c r="E9" s="118">
        <f>imp_fat*Resultados!E8</f>
        <v>0</v>
      </c>
      <c r="F9" s="118">
        <f>imp_fat*Resultados!F8</f>
        <v>0</v>
      </c>
      <c r="G9" s="118">
        <f>imp_fat*Resultados!G8</f>
        <v>0</v>
      </c>
      <c r="H9" s="118">
        <f>imp_fat*Resultados!H8</f>
        <v>87357.69</v>
      </c>
      <c r="I9" s="118">
        <f>imp_fat*Resultados!I8</f>
        <v>87357.69</v>
      </c>
      <c r="J9" s="118">
        <f>imp_fat*Resultados!J8</f>
        <v>87357.69</v>
      </c>
      <c r="K9" s="118">
        <f>imp_fat*Resultados!K8</f>
        <v>87357.69</v>
      </c>
      <c r="L9" s="118">
        <f>imp_fat*Resultados!L8</f>
        <v>87357.69</v>
      </c>
      <c r="M9" s="118">
        <f>imp_fat*Resultados!M8</f>
        <v>87357.69</v>
      </c>
      <c r="N9" s="118">
        <f>imp_fat*Resultados!N8</f>
        <v>127053.36</v>
      </c>
      <c r="O9" s="118">
        <f>imp_fat*Resultados!O8</f>
        <v>127053.36</v>
      </c>
      <c r="P9" s="118">
        <f>imp_fat*Resultados!P8</f>
        <v>127053.36</v>
      </c>
      <c r="Q9" s="118">
        <f>imp_fat*Resultados!Q8</f>
        <v>127053.36</v>
      </c>
      <c r="R9" s="118">
        <f>imp_fat*Resultados!R8</f>
        <v>127053.36</v>
      </c>
      <c r="S9" s="118">
        <f>imp_fat*Resultados!S8</f>
        <v>127053.36</v>
      </c>
      <c r="T9" s="118">
        <f>imp_fat*Resultados!T8</f>
        <v>127053.36</v>
      </c>
      <c r="U9" s="118">
        <f>imp_fat*Resultados!U8</f>
        <v>127053.36</v>
      </c>
      <c r="V9" s="118">
        <f>imp_fat*Resultados!V8</f>
        <v>127053.36</v>
      </c>
      <c r="W9" s="118">
        <f>imp_fat*Resultados!W8</f>
        <v>127053.36</v>
      </c>
      <c r="X9" s="118">
        <f>imp_fat*Resultados!X8</f>
        <v>127053.36</v>
      </c>
      <c r="Y9" s="118">
        <f>imp_fat*Resultados!Y8</f>
        <v>127053.36</v>
      </c>
      <c r="Z9" s="118">
        <f>imp_fat*Resultados!Z8</f>
        <v>176601.60000000001</v>
      </c>
      <c r="AA9" s="118">
        <f>imp_fat*Resultados!AA8</f>
        <v>176601.60000000001</v>
      </c>
      <c r="AB9" s="118">
        <f>imp_fat*Resultados!AB8</f>
        <v>176601.60000000001</v>
      </c>
      <c r="AC9" s="118">
        <f>imp_fat*Resultados!AC8</f>
        <v>176601.60000000001</v>
      </c>
      <c r="AD9" s="118">
        <f>imp_fat*Resultados!AD8</f>
        <v>176601.60000000001</v>
      </c>
      <c r="AE9" s="118">
        <f>imp_fat*Resultados!AE8</f>
        <v>176601.60000000001</v>
      </c>
      <c r="AF9" s="118">
        <f>imp_fat*Resultados!AF8</f>
        <v>176601.60000000001</v>
      </c>
      <c r="AG9" s="118">
        <f>imp_fat*Resultados!AG8</f>
        <v>176601.60000000001</v>
      </c>
      <c r="AH9" s="118">
        <f>imp_fat*Resultados!AH8</f>
        <v>176601.60000000001</v>
      </c>
      <c r="AI9" s="118">
        <f>imp_fat*Resultados!AI8</f>
        <v>176601.60000000001</v>
      </c>
      <c r="AJ9" s="118">
        <f>imp_fat*Resultados!AJ8</f>
        <v>176601.60000000001</v>
      </c>
      <c r="AK9" s="118">
        <f>imp_fat*Resultados!AK8</f>
        <v>176601.60000000001</v>
      </c>
      <c r="AL9" s="118">
        <f>imp_fat*Resultados!AL8</f>
        <v>242242.56000000003</v>
      </c>
      <c r="AM9" s="118">
        <f>imp_fat*Resultados!AM8</f>
        <v>242242.56000000003</v>
      </c>
      <c r="AN9" s="118">
        <f>imp_fat*Resultados!AN8</f>
        <v>242242.56000000003</v>
      </c>
      <c r="AO9" s="118">
        <f>imp_fat*Resultados!AO8</f>
        <v>242242.56000000003</v>
      </c>
      <c r="AP9" s="118">
        <f>imp_fat*Resultados!AP8</f>
        <v>242242.56000000003</v>
      </c>
      <c r="AQ9" s="118">
        <f>imp_fat*Resultados!AQ8</f>
        <v>242242.56000000003</v>
      </c>
      <c r="AR9" s="118">
        <f>imp_fat*Resultados!AR8</f>
        <v>242242.56000000003</v>
      </c>
      <c r="AS9" s="118">
        <f>imp_fat*Resultados!AS8</f>
        <v>242242.56000000003</v>
      </c>
      <c r="AT9" s="118">
        <f>imp_fat*Resultados!AT8</f>
        <v>242242.56000000003</v>
      </c>
      <c r="AU9" s="118">
        <f>imp_fat*Resultados!AU8</f>
        <v>242242.56000000003</v>
      </c>
      <c r="AV9" s="118">
        <f>imp_fat*Resultados!AV8</f>
        <v>242242.56000000003</v>
      </c>
      <c r="AW9" s="118">
        <f>imp_fat*Resultados!AW8</f>
        <v>309442.56000000006</v>
      </c>
      <c r="AX9" s="118">
        <f>imp_fat*Resultados!AX8</f>
        <v>332021.76000000007</v>
      </c>
      <c r="AY9" s="118">
        <f>imp_fat*Resultados!AY8</f>
        <v>332021.76000000007</v>
      </c>
      <c r="AZ9" s="118">
        <f>imp_fat*Resultados!AZ8</f>
        <v>332021.76000000007</v>
      </c>
      <c r="BA9" s="118">
        <f>imp_fat*Resultados!BA8</f>
        <v>332021.76000000007</v>
      </c>
      <c r="BB9" s="118">
        <f>imp_fat*Resultados!BB8</f>
        <v>332021.76000000007</v>
      </c>
      <c r="BC9" s="118">
        <f>imp_fat*Resultados!BC8</f>
        <v>332021.76000000007</v>
      </c>
      <c r="BD9" s="118">
        <f>imp_fat*Resultados!BD8</f>
        <v>332021.76000000007</v>
      </c>
      <c r="BE9" s="118">
        <f>imp_fat*Resultados!BE8</f>
        <v>332021.76000000007</v>
      </c>
      <c r="BF9" s="118">
        <f>imp_fat*Resultados!BF8</f>
        <v>332021.76000000007</v>
      </c>
      <c r="BG9" s="118">
        <f>imp_fat*Resultados!BG8</f>
        <v>332021.76000000007</v>
      </c>
      <c r="BH9" s="118">
        <f>imp_fat*Resultados!BH8</f>
        <v>332021.76000000007</v>
      </c>
      <c r="BI9" s="118">
        <f>imp_fat*Resultados!BI8</f>
        <v>332021.76000000007</v>
      </c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</row>
    <row r="10" spans="1:131" s="27" customFormat="1" x14ac:dyDescent="0.3">
      <c r="A10" s="116" t="s">
        <v>118</v>
      </c>
      <c r="B10" s="119">
        <f t="shared" ref="B10:AG10" si="2">B8-B9</f>
        <v>0</v>
      </c>
      <c r="C10" s="119">
        <f t="shared" si="2"/>
        <v>0</v>
      </c>
      <c r="D10" s="119">
        <f t="shared" si="2"/>
        <v>0</v>
      </c>
      <c r="E10" s="119">
        <f t="shared" si="2"/>
        <v>0</v>
      </c>
      <c r="F10" s="119">
        <f t="shared" si="2"/>
        <v>0</v>
      </c>
      <c r="G10" s="119">
        <f t="shared" si="2"/>
        <v>0</v>
      </c>
      <c r="H10" s="119">
        <f t="shared" si="2"/>
        <v>605957.31000000006</v>
      </c>
      <c r="I10" s="119">
        <f t="shared" si="2"/>
        <v>605957.31000000006</v>
      </c>
      <c r="J10" s="119">
        <f t="shared" si="2"/>
        <v>605957.31000000006</v>
      </c>
      <c r="K10" s="119">
        <f t="shared" si="2"/>
        <v>605957.31000000006</v>
      </c>
      <c r="L10" s="119">
        <f t="shared" si="2"/>
        <v>605957.31000000006</v>
      </c>
      <c r="M10" s="119">
        <f t="shared" si="2"/>
        <v>605957.31000000006</v>
      </c>
      <c r="N10" s="119">
        <f t="shared" si="2"/>
        <v>881306.64</v>
      </c>
      <c r="O10" s="119">
        <f t="shared" si="2"/>
        <v>881306.64</v>
      </c>
      <c r="P10" s="119">
        <f t="shared" si="2"/>
        <v>881306.64</v>
      </c>
      <c r="Q10" s="119">
        <f t="shared" si="2"/>
        <v>881306.64</v>
      </c>
      <c r="R10" s="119">
        <f t="shared" si="2"/>
        <v>881306.64</v>
      </c>
      <c r="S10" s="119">
        <f t="shared" si="2"/>
        <v>881306.64</v>
      </c>
      <c r="T10" s="119">
        <f t="shared" si="2"/>
        <v>881306.64</v>
      </c>
      <c r="U10" s="119">
        <f t="shared" si="2"/>
        <v>881306.64</v>
      </c>
      <c r="V10" s="119">
        <f t="shared" si="2"/>
        <v>881306.64</v>
      </c>
      <c r="W10" s="119">
        <f t="shared" si="2"/>
        <v>881306.64</v>
      </c>
      <c r="X10" s="119">
        <f t="shared" si="2"/>
        <v>881306.64</v>
      </c>
      <c r="Y10" s="119">
        <f t="shared" si="2"/>
        <v>881306.64</v>
      </c>
      <c r="Z10" s="119">
        <f t="shared" si="2"/>
        <v>1224998.3999999999</v>
      </c>
      <c r="AA10" s="119">
        <f t="shared" si="2"/>
        <v>1224998.3999999999</v>
      </c>
      <c r="AB10" s="119">
        <f t="shared" si="2"/>
        <v>1224998.3999999999</v>
      </c>
      <c r="AC10" s="119">
        <f t="shared" si="2"/>
        <v>1224998.3999999999</v>
      </c>
      <c r="AD10" s="119">
        <f t="shared" si="2"/>
        <v>1224998.3999999999</v>
      </c>
      <c r="AE10" s="119">
        <f t="shared" si="2"/>
        <v>1224998.3999999999</v>
      </c>
      <c r="AF10" s="119">
        <f t="shared" si="2"/>
        <v>1224998.3999999999</v>
      </c>
      <c r="AG10" s="119">
        <f t="shared" si="2"/>
        <v>1224998.3999999999</v>
      </c>
      <c r="AH10" s="119">
        <f t="shared" ref="AH10:BI10" si="3">AH8-AH9</f>
        <v>1224998.3999999999</v>
      </c>
      <c r="AI10" s="119">
        <f t="shared" si="3"/>
        <v>1224998.3999999999</v>
      </c>
      <c r="AJ10" s="119">
        <f t="shared" si="3"/>
        <v>1224998.3999999999</v>
      </c>
      <c r="AK10" s="119">
        <f t="shared" si="3"/>
        <v>1224998.3999999999</v>
      </c>
      <c r="AL10" s="119">
        <f t="shared" si="3"/>
        <v>1680317.4400000002</v>
      </c>
      <c r="AM10" s="119">
        <f t="shared" si="3"/>
        <v>1680317.4400000002</v>
      </c>
      <c r="AN10" s="119">
        <f t="shared" si="3"/>
        <v>1680317.4400000002</v>
      </c>
      <c r="AO10" s="119">
        <f t="shared" si="3"/>
        <v>1680317.4400000002</v>
      </c>
      <c r="AP10" s="119">
        <f t="shared" si="3"/>
        <v>1680317.4400000002</v>
      </c>
      <c r="AQ10" s="119">
        <f t="shared" si="3"/>
        <v>1680317.4400000002</v>
      </c>
      <c r="AR10" s="119">
        <f t="shared" si="3"/>
        <v>1680317.4400000002</v>
      </c>
      <c r="AS10" s="119">
        <f t="shared" si="3"/>
        <v>1680317.4400000002</v>
      </c>
      <c r="AT10" s="119">
        <f t="shared" si="3"/>
        <v>1680317.4400000002</v>
      </c>
      <c r="AU10" s="119">
        <f t="shared" si="3"/>
        <v>1680317.4400000002</v>
      </c>
      <c r="AV10" s="119">
        <f t="shared" si="3"/>
        <v>1680317.4400000002</v>
      </c>
      <c r="AW10" s="119">
        <f t="shared" si="3"/>
        <v>2146450.7733333339</v>
      </c>
      <c r="AX10" s="119">
        <f t="shared" si="3"/>
        <v>2303071.5733333337</v>
      </c>
      <c r="AY10" s="119">
        <f t="shared" si="3"/>
        <v>2303071.5733333337</v>
      </c>
      <c r="AZ10" s="119">
        <f t="shared" si="3"/>
        <v>2303071.5733333337</v>
      </c>
      <c r="BA10" s="119">
        <f t="shared" si="3"/>
        <v>2303071.5733333337</v>
      </c>
      <c r="BB10" s="119">
        <f t="shared" si="3"/>
        <v>2303071.5733333337</v>
      </c>
      <c r="BC10" s="119">
        <f t="shared" si="3"/>
        <v>2303071.5733333337</v>
      </c>
      <c r="BD10" s="119">
        <f t="shared" si="3"/>
        <v>2303071.5733333337</v>
      </c>
      <c r="BE10" s="119">
        <f t="shared" si="3"/>
        <v>2303071.5733333337</v>
      </c>
      <c r="BF10" s="119">
        <f t="shared" si="3"/>
        <v>2303071.5733333337</v>
      </c>
      <c r="BG10" s="119">
        <f t="shared" si="3"/>
        <v>2303071.5733333337</v>
      </c>
      <c r="BH10" s="119">
        <f t="shared" si="3"/>
        <v>2303071.5733333337</v>
      </c>
      <c r="BI10" s="119">
        <f t="shared" si="3"/>
        <v>2303071.5733333337</v>
      </c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</row>
    <row r="11" spans="1:131" x14ac:dyDescent="0.3">
      <c r="A11" s="90" t="s">
        <v>26</v>
      </c>
      <c r="B11" s="113">
        <f>Custos!B9</f>
        <v>107249</v>
      </c>
      <c r="C11" s="113">
        <f>Custos!C9</f>
        <v>42249</v>
      </c>
      <c r="D11" s="113">
        <f>Custos!D9</f>
        <v>107249</v>
      </c>
      <c r="E11" s="113">
        <f>Custos!E9</f>
        <v>42249</v>
      </c>
      <c r="F11" s="113">
        <f>Custos!F9</f>
        <v>107249</v>
      </c>
      <c r="G11" s="113">
        <f>Custos!G9</f>
        <v>42249</v>
      </c>
      <c r="H11" s="113">
        <f>Custos!H9</f>
        <v>481324</v>
      </c>
      <c r="I11" s="113">
        <f>Custos!I9</f>
        <v>416324</v>
      </c>
      <c r="J11" s="113">
        <f>Custos!J9</f>
        <v>481324</v>
      </c>
      <c r="K11" s="113">
        <f>Custos!K9</f>
        <v>416324</v>
      </c>
      <c r="L11" s="113">
        <f>Custos!L9</f>
        <v>481324</v>
      </c>
      <c r="M11" s="113">
        <f>Custos!M9</f>
        <v>416324</v>
      </c>
      <c r="N11" s="113">
        <f>Custos!N9</f>
        <v>541599</v>
      </c>
      <c r="O11" s="113">
        <f>Custos!O9</f>
        <v>541599</v>
      </c>
      <c r="P11" s="113">
        <f>Custos!P9</f>
        <v>541599</v>
      </c>
      <c r="Q11" s="113">
        <f>Custos!Q9</f>
        <v>606599</v>
      </c>
      <c r="R11" s="113">
        <f>Custos!R9</f>
        <v>559399</v>
      </c>
      <c r="S11" s="113">
        <f>Custos!S9</f>
        <v>541599</v>
      </c>
      <c r="T11" s="113">
        <f>Custos!T9</f>
        <v>541599</v>
      </c>
      <c r="U11" s="113">
        <f>Custos!U9</f>
        <v>541599</v>
      </c>
      <c r="V11" s="113">
        <f>Custos!V9</f>
        <v>606599</v>
      </c>
      <c r="W11" s="113">
        <f>Custos!W9</f>
        <v>559399</v>
      </c>
      <c r="X11" s="113">
        <f>Custos!X9</f>
        <v>541599</v>
      </c>
      <c r="Y11" s="113">
        <f>Custos!Y9</f>
        <v>541599</v>
      </c>
      <c r="Z11" s="113">
        <f>Custos!Z9</f>
        <v>745625.66666666674</v>
      </c>
      <c r="AA11" s="113">
        <f>Custos!AA9</f>
        <v>745625.66666666674</v>
      </c>
      <c r="AB11" s="113">
        <f>Custos!AB9</f>
        <v>745625.66666666674</v>
      </c>
      <c r="AC11" s="113">
        <f>Custos!AC9</f>
        <v>745625.66666666674</v>
      </c>
      <c r="AD11" s="113">
        <f>Custos!AD9</f>
        <v>745625.66666666674</v>
      </c>
      <c r="AE11" s="113">
        <f>Custos!AE9</f>
        <v>745625.66666666674</v>
      </c>
      <c r="AF11" s="113">
        <f>Custos!AF9</f>
        <v>745625.66666666674</v>
      </c>
      <c r="AG11" s="113">
        <f>Custos!AG9</f>
        <v>745625.66666666674</v>
      </c>
      <c r="AH11" s="113">
        <f>Custos!AH9</f>
        <v>745625.66666666674</v>
      </c>
      <c r="AI11" s="113">
        <f>Custos!AI9</f>
        <v>745625.66666666674</v>
      </c>
      <c r="AJ11" s="113">
        <f>Custos!AJ9</f>
        <v>745625.66666666674</v>
      </c>
      <c r="AK11" s="113">
        <f>Custos!AK9</f>
        <v>745625.66666666674</v>
      </c>
      <c r="AL11" s="113">
        <f>Custos!AL9</f>
        <v>1092621.2222222225</v>
      </c>
      <c r="AM11" s="113">
        <f>Custos!AM9</f>
        <v>1016781.2222222225</v>
      </c>
      <c r="AN11" s="113">
        <f>Custos!AN9</f>
        <v>1016781.2222222225</v>
      </c>
      <c r="AO11" s="113">
        <f>Custos!AO9</f>
        <v>1016781.2222222225</v>
      </c>
      <c r="AP11" s="113">
        <f>Custos!AP9</f>
        <v>1016781.2222222225</v>
      </c>
      <c r="AQ11" s="113">
        <f>Custos!AQ9</f>
        <v>1092621.2222222225</v>
      </c>
      <c r="AR11" s="113">
        <f>Custos!AR9</f>
        <v>1016781.2222222225</v>
      </c>
      <c r="AS11" s="113">
        <f>Custos!AS9</f>
        <v>1016781.2222222225</v>
      </c>
      <c r="AT11" s="113">
        <f>Custos!AT9</f>
        <v>1016781.2222222225</v>
      </c>
      <c r="AU11" s="113">
        <f>Custos!AU9</f>
        <v>1016781.2222222225</v>
      </c>
      <c r="AV11" s="113">
        <f>Custos!AV9</f>
        <v>1040621.2222222225</v>
      </c>
      <c r="AW11" s="113">
        <f>Custos!AW9</f>
        <v>1040621.2222222225</v>
      </c>
      <c r="AX11" s="113">
        <f>Custos!AX9</f>
        <v>1413361.9629629632</v>
      </c>
      <c r="AY11" s="113">
        <f>Custos!AY9</f>
        <v>1413361.9629629632</v>
      </c>
      <c r="AZ11" s="113">
        <f>Custos!AZ9</f>
        <v>1413361.9629629632</v>
      </c>
      <c r="BA11" s="113">
        <f>Custos!BA9</f>
        <v>1413361.9629629632</v>
      </c>
      <c r="BB11" s="113">
        <f>Custos!BB9</f>
        <v>1413361.9629629632</v>
      </c>
      <c r="BC11" s="113">
        <f>Custos!BC9</f>
        <v>1413361.9629629632</v>
      </c>
      <c r="BD11" s="113">
        <f>Custos!BD9</f>
        <v>1413361.9629629632</v>
      </c>
      <c r="BE11" s="113">
        <f>Custos!BE9</f>
        <v>1413361.9629629632</v>
      </c>
      <c r="BF11" s="113">
        <f>Custos!BF9</f>
        <v>1413361.9629629632</v>
      </c>
      <c r="BG11" s="113">
        <f>Custos!BG9</f>
        <v>1413361.9629629632</v>
      </c>
      <c r="BH11" s="113">
        <f>Custos!BH9</f>
        <v>1413361.9629629632</v>
      </c>
      <c r="BI11" s="113">
        <f>Custos!BI9</f>
        <v>1413361.9629629632</v>
      </c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</row>
    <row r="12" spans="1:131" x14ac:dyDescent="0.3">
      <c r="A12" s="90" t="s">
        <v>49</v>
      </c>
      <c r="B12" s="113">
        <f>Investimentos_infra!B10</f>
        <v>2208800</v>
      </c>
      <c r="C12" s="113">
        <f>Investimentos_infra!C10</f>
        <v>21700</v>
      </c>
      <c r="D12" s="113">
        <f>Investimentos_infra!D10</f>
        <v>21700</v>
      </c>
      <c r="E12" s="113">
        <f>Investimentos_infra!E10</f>
        <v>21700</v>
      </c>
      <c r="F12" s="113">
        <f>Investimentos_infra!F10</f>
        <v>21700</v>
      </c>
      <c r="G12" s="113">
        <f>Investimentos_infra!G10</f>
        <v>25700</v>
      </c>
      <c r="H12" s="113">
        <f>Investimentos_infra!H10</f>
        <v>20700</v>
      </c>
      <c r="I12" s="113">
        <f>Investimentos_infra!I10</f>
        <v>20700</v>
      </c>
      <c r="J12" s="113">
        <f>Investimentos_infra!J10</f>
        <v>20700</v>
      </c>
      <c r="K12" s="113">
        <f>Investimentos_infra!K10</f>
        <v>20700</v>
      </c>
      <c r="L12" s="113">
        <f>Investimentos_infra!L10</f>
        <v>700</v>
      </c>
      <c r="M12" s="113">
        <f>Investimentos_infra!M10</f>
        <v>700</v>
      </c>
      <c r="N12" s="113">
        <f>Investimentos_infra!N10</f>
        <v>16700</v>
      </c>
      <c r="O12" s="113">
        <f>Investimentos_infra!O10</f>
        <v>11700</v>
      </c>
      <c r="P12" s="113">
        <f>Investimentos_infra!P10</f>
        <v>11700</v>
      </c>
      <c r="Q12" s="113">
        <f>Investimentos_infra!Q10</f>
        <v>11700</v>
      </c>
      <c r="R12" s="113">
        <f>Investimentos_infra!R10</f>
        <v>11700</v>
      </c>
      <c r="S12" s="113">
        <f>Investimentos_infra!S10</f>
        <v>700</v>
      </c>
      <c r="T12" s="113">
        <f>Investimentos_infra!T10</f>
        <v>700</v>
      </c>
      <c r="U12" s="113">
        <f>Investimentos_infra!U10</f>
        <v>700</v>
      </c>
      <c r="V12" s="113">
        <f>Investimentos_infra!V10</f>
        <v>700</v>
      </c>
      <c r="W12" s="113">
        <f>Investimentos_infra!W10</f>
        <v>700</v>
      </c>
      <c r="X12" s="113">
        <f>Investimentos_infra!X10</f>
        <v>700</v>
      </c>
      <c r="Y12" s="113">
        <f>Investimentos_infra!Y10</f>
        <v>700</v>
      </c>
      <c r="Z12" s="113">
        <f>Investimentos_infra!Z10</f>
        <v>35500</v>
      </c>
      <c r="AA12" s="113">
        <f>Investimentos_infra!AA10</f>
        <v>20700</v>
      </c>
      <c r="AB12" s="113">
        <f>Investimentos_infra!AB10</f>
        <v>20700</v>
      </c>
      <c r="AC12" s="113">
        <f>Investimentos_infra!AC10</f>
        <v>20700</v>
      </c>
      <c r="AD12" s="113">
        <f>Investimentos_infra!AD10</f>
        <v>20700</v>
      </c>
      <c r="AE12" s="113">
        <f>Investimentos_infra!AE10</f>
        <v>10700</v>
      </c>
      <c r="AF12" s="113">
        <f>Investimentos_infra!AF10</f>
        <v>10700</v>
      </c>
      <c r="AG12" s="113">
        <f>Investimentos_infra!AG10</f>
        <v>10700</v>
      </c>
      <c r="AH12" s="113">
        <f>Investimentos_infra!AH10</f>
        <v>10700</v>
      </c>
      <c r="AI12" s="113">
        <f>Investimentos_infra!AI10</f>
        <v>10700</v>
      </c>
      <c r="AJ12" s="113">
        <f>Investimentos_infra!AJ10</f>
        <v>700</v>
      </c>
      <c r="AK12" s="113">
        <f>Investimentos_infra!AK10</f>
        <v>700</v>
      </c>
      <c r="AL12" s="113">
        <f>Investimentos_infra!AL10</f>
        <v>55500</v>
      </c>
      <c r="AM12" s="113">
        <f>Investimentos_infra!AM10</f>
        <v>10700</v>
      </c>
      <c r="AN12" s="113">
        <f>Investimentos_infra!AN10</f>
        <v>10700</v>
      </c>
      <c r="AO12" s="113">
        <f>Investimentos_infra!AO10</f>
        <v>10700</v>
      </c>
      <c r="AP12" s="113">
        <f>Investimentos_infra!AP10</f>
        <v>10700</v>
      </c>
      <c r="AQ12" s="113">
        <f>Investimentos_infra!AQ10</f>
        <v>700</v>
      </c>
      <c r="AR12" s="113">
        <f>Investimentos_infra!AR10</f>
        <v>700</v>
      </c>
      <c r="AS12" s="113">
        <f>Investimentos_infra!AS10</f>
        <v>700</v>
      </c>
      <c r="AT12" s="113">
        <f>Investimentos_infra!AT10</f>
        <v>700</v>
      </c>
      <c r="AU12" s="113">
        <f>Investimentos_infra!AU10</f>
        <v>700</v>
      </c>
      <c r="AV12" s="113">
        <f>Investimentos_infra!AV10</f>
        <v>700</v>
      </c>
      <c r="AW12" s="113">
        <f>Investimentos_infra!AW10</f>
        <v>700</v>
      </c>
      <c r="AX12" s="113">
        <f>Investimentos_infra!AX10</f>
        <v>25500</v>
      </c>
      <c r="AY12" s="113">
        <f>Investimentos_infra!AY10</f>
        <v>10700</v>
      </c>
      <c r="AZ12" s="113">
        <f>Investimentos_infra!AZ10</f>
        <v>10700</v>
      </c>
      <c r="BA12" s="113">
        <f>Investimentos_infra!BA10</f>
        <v>10700</v>
      </c>
      <c r="BB12" s="113">
        <f>Investimentos_infra!BB10</f>
        <v>10700</v>
      </c>
      <c r="BC12" s="113">
        <f>Investimentos_infra!BC10</f>
        <v>700</v>
      </c>
      <c r="BD12" s="113">
        <f>Investimentos_infra!BD10</f>
        <v>700</v>
      </c>
      <c r="BE12" s="113">
        <f>Investimentos_infra!BE10</f>
        <v>700</v>
      </c>
      <c r="BF12" s="113">
        <f>Investimentos_infra!BF10</f>
        <v>200</v>
      </c>
      <c r="BG12" s="113">
        <f>Investimentos_infra!BG10</f>
        <v>700</v>
      </c>
      <c r="BH12" s="113">
        <f>Investimentos_infra!BH10</f>
        <v>700</v>
      </c>
      <c r="BI12" s="113">
        <f>Investimentos_infra!BI10</f>
        <v>700</v>
      </c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</row>
    <row r="13" spans="1:131" x14ac:dyDescent="0.3">
      <c r="A13" s="90" t="s">
        <v>27</v>
      </c>
      <c r="B13" s="113">
        <f>Despesas!B13</f>
        <v>38419.03</v>
      </c>
      <c r="C13" s="113">
        <f>Despesas!C13</f>
        <v>38419.06</v>
      </c>
      <c r="D13" s="113">
        <f>Despesas!D13</f>
        <v>38419.089999999997</v>
      </c>
      <c r="E13" s="113">
        <f>Despesas!E13</f>
        <v>38419.120000000003</v>
      </c>
      <c r="F13" s="113">
        <f>Despesas!F13</f>
        <v>47792.15</v>
      </c>
      <c r="G13" s="113">
        <f>Despesas!G13</f>
        <v>47792.18</v>
      </c>
      <c r="H13" s="113">
        <f>Despesas!H13</f>
        <v>49284.422500000001</v>
      </c>
      <c r="I13" s="113">
        <f>Despesas!I13</f>
        <v>49284.452499999999</v>
      </c>
      <c r="J13" s="113">
        <f>Despesas!J13</f>
        <v>49284.482499999998</v>
      </c>
      <c r="K13" s="113">
        <f>Despesas!K13</f>
        <v>49284.512499999997</v>
      </c>
      <c r="L13" s="113">
        <f>Despesas!L13</f>
        <v>49284.542500000003</v>
      </c>
      <c r="M13" s="113">
        <f>Despesas!M13</f>
        <v>49284.572500000002</v>
      </c>
      <c r="N13" s="113">
        <f>Despesas!N13</f>
        <v>54537.173333333325</v>
      </c>
      <c r="O13" s="113">
        <f>Despesas!O13</f>
        <v>54537.203333333331</v>
      </c>
      <c r="P13" s="113">
        <f>Despesas!P13</f>
        <v>54537.23333333333</v>
      </c>
      <c r="Q13" s="113">
        <f>Despesas!Q13</f>
        <v>54537.263333333329</v>
      </c>
      <c r="R13" s="113">
        <f>Despesas!R13</f>
        <v>54537.293333333328</v>
      </c>
      <c r="S13" s="113">
        <f>Despesas!S13</f>
        <v>54537.323333333326</v>
      </c>
      <c r="T13" s="113">
        <f>Despesas!T13</f>
        <v>54537.353333333325</v>
      </c>
      <c r="U13" s="113">
        <f>Despesas!U13</f>
        <v>54537.383333333331</v>
      </c>
      <c r="V13" s="113">
        <f>Despesas!V13</f>
        <v>54537.41333333333</v>
      </c>
      <c r="W13" s="113">
        <f>Despesas!W13</f>
        <v>54537.443333333329</v>
      </c>
      <c r="X13" s="113">
        <f>Despesas!X13</f>
        <v>54537.473333333328</v>
      </c>
      <c r="Y13" s="113">
        <f>Despesas!Y13</f>
        <v>54537.503333333327</v>
      </c>
      <c r="Z13" s="113">
        <f>Despesas!Z13</f>
        <v>60419.977777777771</v>
      </c>
      <c r="AA13" s="113">
        <f>Despesas!AA13</f>
        <v>60420.00777777777</v>
      </c>
      <c r="AB13" s="113">
        <f>Despesas!AB13</f>
        <v>60420.037777777768</v>
      </c>
      <c r="AC13" s="113">
        <f>Despesas!AC13</f>
        <v>60420.067777777775</v>
      </c>
      <c r="AD13" s="113">
        <f>Despesas!AD13</f>
        <v>60420.097777777773</v>
      </c>
      <c r="AE13" s="113">
        <f>Despesas!AE13</f>
        <v>60420.127777777772</v>
      </c>
      <c r="AF13" s="113">
        <f>Despesas!AF13</f>
        <v>60420.157777777771</v>
      </c>
      <c r="AG13" s="113">
        <f>Despesas!AG13</f>
        <v>60420.18777777777</v>
      </c>
      <c r="AH13" s="113">
        <f>Despesas!AH13</f>
        <v>60420.217777777769</v>
      </c>
      <c r="AI13" s="113">
        <f>Despesas!AI13</f>
        <v>60420.247777777768</v>
      </c>
      <c r="AJ13" s="113">
        <f>Despesas!AJ13</f>
        <v>60420.277777777774</v>
      </c>
      <c r="AK13" s="113">
        <f>Despesas!AK13</f>
        <v>60420.307777777773</v>
      </c>
      <c r="AL13" s="113">
        <f>Despesas!AL13</f>
        <v>69384.580370370357</v>
      </c>
      <c r="AM13" s="113">
        <f>Despesas!AM13</f>
        <v>69384.610370370356</v>
      </c>
      <c r="AN13" s="113">
        <f>Despesas!AN13</f>
        <v>69384.640370370355</v>
      </c>
      <c r="AO13" s="113">
        <f>Despesas!AO13</f>
        <v>69384.670370370368</v>
      </c>
      <c r="AP13" s="113">
        <f>Despesas!AP13</f>
        <v>69384.700370370367</v>
      </c>
      <c r="AQ13" s="113">
        <f>Despesas!AQ13</f>
        <v>69384.730370370366</v>
      </c>
      <c r="AR13" s="113">
        <f>Despesas!AR13</f>
        <v>69384.760370370364</v>
      </c>
      <c r="AS13" s="113">
        <f>Despesas!AS13</f>
        <v>69384.790370370363</v>
      </c>
      <c r="AT13" s="113">
        <f>Despesas!AT13</f>
        <v>69384.820370370362</v>
      </c>
      <c r="AU13" s="113">
        <f>Despesas!AU13</f>
        <v>69384.850370370361</v>
      </c>
      <c r="AV13" s="113">
        <f>Despesas!AV13</f>
        <v>69384.88037037036</v>
      </c>
      <c r="AW13" s="113">
        <f>Despesas!AW13</f>
        <v>69384.910370370359</v>
      </c>
      <c r="AX13" s="113">
        <f>Despesas!AX13</f>
        <v>81337.263827160481</v>
      </c>
      <c r="AY13" s="113">
        <f>Despesas!AY13</f>
        <v>81337.29382716048</v>
      </c>
      <c r="AZ13" s="113">
        <f>Despesas!AZ13</f>
        <v>81337.323827160493</v>
      </c>
      <c r="BA13" s="113">
        <f>Despesas!BA13</f>
        <v>81337.353827160492</v>
      </c>
      <c r="BB13" s="113">
        <f>Despesas!BB13</f>
        <v>81337.383827160491</v>
      </c>
      <c r="BC13" s="113">
        <f>Despesas!BC13</f>
        <v>81337.41382716049</v>
      </c>
      <c r="BD13" s="113">
        <f>Despesas!BD13</f>
        <v>81337.443827160489</v>
      </c>
      <c r="BE13" s="113">
        <f>Despesas!BE13</f>
        <v>81337.473827160487</v>
      </c>
      <c r="BF13" s="113">
        <f>Despesas!BF13</f>
        <v>81337.503827160486</v>
      </c>
      <c r="BG13" s="113">
        <f>Despesas!BG13</f>
        <v>81337.533827160485</v>
      </c>
      <c r="BH13" s="113">
        <f>Despesas!BH13</f>
        <v>81337.563827160484</v>
      </c>
      <c r="BI13" s="113">
        <f>Despesas!BI13</f>
        <v>81337.593827160483</v>
      </c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</row>
    <row r="14" spans="1:131" x14ac:dyDescent="0.3">
      <c r="A14" s="90" t="s">
        <v>81</v>
      </c>
      <c r="B14" s="113">
        <f>Funcionários!B66</f>
        <v>27600</v>
      </c>
      <c r="C14" s="113">
        <f>Funcionários!C66</f>
        <v>27600</v>
      </c>
      <c r="D14" s="113">
        <f>Funcionários!D66</f>
        <v>33000</v>
      </c>
      <c r="E14" s="113">
        <f>Funcionários!E66</f>
        <v>33000</v>
      </c>
      <c r="F14" s="113">
        <f>Funcionários!F66</f>
        <v>33000</v>
      </c>
      <c r="G14" s="113">
        <f>Funcionários!G66</f>
        <v>33000</v>
      </c>
      <c r="H14" s="113">
        <f>Funcionários!H66</f>
        <v>117450</v>
      </c>
      <c r="I14" s="113">
        <f>Funcionários!I66</f>
        <v>117450</v>
      </c>
      <c r="J14" s="113">
        <f>Funcionários!J66</f>
        <v>117450</v>
      </c>
      <c r="K14" s="113">
        <f>Funcionários!K66</f>
        <v>117450</v>
      </c>
      <c r="L14" s="113">
        <f>Funcionários!L66</f>
        <v>117450</v>
      </c>
      <c r="M14" s="113">
        <f>Funcionários!M66</f>
        <v>117450</v>
      </c>
      <c r="N14" s="113">
        <f>Funcionários!N66</f>
        <v>141766.66666666666</v>
      </c>
      <c r="O14" s="113">
        <f>Funcionários!O66</f>
        <v>141766.66666666666</v>
      </c>
      <c r="P14" s="113">
        <f>Funcionários!P66</f>
        <v>141766.66666666666</v>
      </c>
      <c r="Q14" s="113">
        <f>Funcionários!Q66</f>
        <v>141766.66666666666</v>
      </c>
      <c r="R14" s="113">
        <f>Funcionários!R66</f>
        <v>141766.66666666666</v>
      </c>
      <c r="S14" s="113">
        <f>Funcionários!S66</f>
        <v>141766.66666666666</v>
      </c>
      <c r="T14" s="113">
        <f>Funcionários!T66</f>
        <v>141766.66666666666</v>
      </c>
      <c r="U14" s="113">
        <f>Funcionários!U66</f>
        <v>141766.66666666666</v>
      </c>
      <c r="V14" s="113">
        <f>Funcionários!V66</f>
        <v>141766.66666666666</v>
      </c>
      <c r="W14" s="113">
        <f>Funcionários!W66</f>
        <v>141766.66666666666</v>
      </c>
      <c r="X14" s="113">
        <f>Funcionários!X66</f>
        <v>141766.66666666666</v>
      </c>
      <c r="Y14" s="113">
        <f>Funcionários!Y66</f>
        <v>141766.66666666666</v>
      </c>
      <c r="Z14" s="113">
        <f>Funcionários!Z66</f>
        <v>174522.22222222222</v>
      </c>
      <c r="AA14" s="113">
        <f>Funcionários!AA66</f>
        <v>174522.22222222222</v>
      </c>
      <c r="AB14" s="113">
        <f>Funcionários!AB66</f>
        <v>174522.22222222222</v>
      </c>
      <c r="AC14" s="113">
        <f>Funcionários!AC66</f>
        <v>174522.22222222222</v>
      </c>
      <c r="AD14" s="113">
        <f>Funcionários!AD66</f>
        <v>174522.22222222222</v>
      </c>
      <c r="AE14" s="113">
        <f>Funcionários!AE66</f>
        <v>174522.22222222222</v>
      </c>
      <c r="AF14" s="113">
        <f>Funcionários!AF66</f>
        <v>174522.22222222222</v>
      </c>
      <c r="AG14" s="113">
        <f>Funcionários!AG66</f>
        <v>174522.22222222222</v>
      </c>
      <c r="AH14" s="113">
        <f>Funcionários!AH66</f>
        <v>174522.22222222222</v>
      </c>
      <c r="AI14" s="113">
        <f>Funcionários!AI66</f>
        <v>174522.22222222222</v>
      </c>
      <c r="AJ14" s="113">
        <f>Funcionários!AJ66</f>
        <v>174522.22222222222</v>
      </c>
      <c r="AK14" s="113">
        <f>Funcionários!AK66</f>
        <v>174522.22222222222</v>
      </c>
      <c r="AL14" s="113">
        <f>Funcionários!AL66</f>
        <v>212110.37037037039</v>
      </c>
      <c r="AM14" s="113">
        <f>Funcionários!AM66</f>
        <v>212110.37037037039</v>
      </c>
      <c r="AN14" s="113">
        <f>Funcionários!AN66</f>
        <v>212110.37037037039</v>
      </c>
      <c r="AO14" s="113">
        <f>Funcionários!AO66</f>
        <v>212110.37037037039</v>
      </c>
      <c r="AP14" s="113">
        <f>Funcionários!AP66</f>
        <v>212110.37037037039</v>
      </c>
      <c r="AQ14" s="113">
        <f>Funcionários!AQ66</f>
        <v>212110.37037037039</v>
      </c>
      <c r="AR14" s="113">
        <f>Funcionários!AR66</f>
        <v>212110.37037037039</v>
      </c>
      <c r="AS14" s="113">
        <f>Funcionários!AS66</f>
        <v>212110.37037037039</v>
      </c>
      <c r="AT14" s="113">
        <f>Funcionários!AT66</f>
        <v>212110.37037037039</v>
      </c>
      <c r="AU14" s="113">
        <f>Funcionários!AU66</f>
        <v>212110.37037037039</v>
      </c>
      <c r="AV14" s="113">
        <f>Funcionários!AV66</f>
        <v>212110.37037037039</v>
      </c>
      <c r="AW14" s="113">
        <f>Funcionários!AW66</f>
        <v>212110.37037037039</v>
      </c>
      <c r="AX14" s="113">
        <f>Funcionários!AX66</f>
        <v>270121.23456790124</v>
      </c>
      <c r="AY14" s="113">
        <f>Funcionários!AY66</f>
        <v>270121.23456790124</v>
      </c>
      <c r="AZ14" s="113">
        <f>Funcionários!AZ66</f>
        <v>270121.23456790124</v>
      </c>
      <c r="BA14" s="113">
        <f>Funcionários!BA66</f>
        <v>270121.23456790124</v>
      </c>
      <c r="BB14" s="113">
        <f>Funcionários!BB66</f>
        <v>270121.23456790124</v>
      </c>
      <c r="BC14" s="113">
        <f>Funcionários!BC66</f>
        <v>270121.23456790124</v>
      </c>
      <c r="BD14" s="113">
        <f>Funcionários!BD66</f>
        <v>270121.23456790124</v>
      </c>
      <c r="BE14" s="113">
        <f>Funcionários!BE66</f>
        <v>270121.23456790124</v>
      </c>
      <c r="BF14" s="113">
        <f>Funcionários!BF66</f>
        <v>270121.23456790124</v>
      </c>
      <c r="BG14" s="113">
        <f>Funcionários!BG66</f>
        <v>270121.23456790124</v>
      </c>
      <c r="BH14" s="113">
        <f>Funcionários!BH66</f>
        <v>270121.23456790124</v>
      </c>
      <c r="BI14" s="113">
        <f>Funcionários!BI66</f>
        <v>270121.23456790124</v>
      </c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</row>
    <row r="15" spans="1:131" s="27" customFormat="1" x14ac:dyDescent="0.3">
      <c r="A15" s="116" t="s">
        <v>87</v>
      </c>
      <c r="B15" s="119">
        <f>B10-SUM(B11:B14)</f>
        <v>-2382068.0299999998</v>
      </c>
      <c r="C15" s="119">
        <f t="shared" ref="C15:BI15" si="4">C10-SUM(C11:C14)</f>
        <v>-129968.06</v>
      </c>
      <c r="D15" s="119">
        <f t="shared" si="4"/>
        <v>-200368.09</v>
      </c>
      <c r="E15" s="119">
        <f t="shared" si="4"/>
        <v>-135368.12</v>
      </c>
      <c r="F15" s="119">
        <f t="shared" si="4"/>
        <v>-209741.15</v>
      </c>
      <c r="G15" s="119">
        <f t="shared" si="4"/>
        <v>-148741.18</v>
      </c>
      <c r="H15" s="119">
        <f t="shared" si="4"/>
        <v>-62801.11249999993</v>
      </c>
      <c r="I15" s="119">
        <f t="shared" si="4"/>
        <v>2198.8575000000419</v>
      </c>
      <c r="J15" s="119">
        <f t="shared" si="4"/>
        <v>-62801.172499999986</v>
      </c>
      <c r="K15" s="119">
        <f t="shared" si="4"/>
        <v>2198.7975000001024</v>
      </c>
      <c r="L15" s="119">
        <f t="shared" si="4"/>
        <v>-42801.232499999925</v>
      </c>
      <c r="M15" s="119">
        <f t="shared" si="4"/>
        <v>22198.737500000047</v>
      </c>
      <c r="N15" s="119">
        <f t="shared" si="4"/>
        <v>126703.80000000005</v>
      </c>
      <c r="O15" s="119">
        <f t="shared" si="4"/>
        <v>131703.77000000002</v>
      </c>
      <c r="P15" s="119">
        <f t="shared" si="4"/>
        <v>131703.74000000011</v>
      </c>
      <c r="Q15" s="119">
        <f t="shared" si="4"/>
        <v>66703.710000000079</v>
      </c>
      <c r="R15" s="119">
        <f t="shared" si="4"/>
        <v>113903.68000000005</v>
      </c>
      <c r="S15" s="119">
        <f t="shared" si="4"/>
        <v>142703.65000000002</v>
      </c>
      <c r="T15" s="119">
        <f t="shared" si="4"/>
        <v>142703.62000000011</v>
      </c>
      <c r="U15" s="119">
        <f t="shared" si="4"/>
        <v>142703.59000000008</v>
      </c>
      <c r="V15" s="119">
        <f t="shared" si="4"/>
        <v>77703.560000000056</v>
      </c>
      <c r="W15" s="119">
        <f t="shared" si="4"/>
        <v>124903.53000000003</v>
      </c>
      <c r="X15" s="119">
        <f t="shared" si="4"/>
        <v>142703.5</v>
      </c>
      <c r="Y15" s="119">
        <f t="shared" si="4"/>
        <v>142703.47000000009</v>
      </c>
      <c r="Z15" s="119">
        <f t="shared" si="4"/>
        <v>208930.53333333309</v>
      </c>
      <c r="AA15" s="119">
        <f t="shared" si="4"/>
        <v>223730.50333333318</v>
      </c>
      <c r="AB15" s="119">
        <f t="shared" si="4"/>
        <v>223730.47333333315</v>
      </c>
      <c r="AC15" s="119">
        <f t="shared" si="4"/>
        <v>223730.44333333313</v>
      </c>
      <c r="AD15" s="119">
        <f t="shared" si="4"/>
        <v>223730.4133333331</v>
      </c>
      <c r="AE15" s="119">
        <f t="shared" si="4"/>
        <v>233730.38333333319</v>
      </c>
      <c r="AF15" s="119">
        <f t="shared" si="4"/>
        <v>233730.35333333316</v>
      </c>
      <c r="AG15" s="119">
        <f t="shared" si="4"/>
        <v>233730.32333333313</v>
      </c>
      <c r="AH15" s="119">
        <f t="shared" si="4"/>
        <v>233730.2933333331</v>
      </c>
      <c r="AI15" s="119">
        <f t="shared" si="4"/>
        <v>233730.26333333319</v>
      </c>
      <c r="AJ15" s="119">
        <f t="shared" si="4"/>
        <v>243730.23333333316</v>
      </c>
      <c r="AK15" s="119">
        <f t="shared" si="4"/>
        <v>243730.20333333313</v>
      </c>
      <c r="AL15" s="119">
        <f t="shared" si="4"/>
        <v>250701.26703703706</v>
      </c>
      <c r="AM15" s="119">
        <f t="shared" si="4"/>
        <v>371341.23703703703</v>
      </c>
      <c r="AN15" s="119">
        <f t="shared" si="4"/>
        <v>371341.20703703701</v>
      </c>
      <c r="AO15" s="119">
        <f t="shared" si="4"/>
        <v>371341.17703703698</v>
      </c>
      <c r="AP15" s="119">
        <f t="shared" si="4"/>
        <v>371341.14703703695</v>
      </c>
      <c r="AQ15" s="119">
        <f t="shared" si="4"/>
        <v>305501.11703703692</v>
      </c>
      <c r="AR15" s="119">
        <f t="shared" si="4"/>
        <v>381341.08703703689</v>
      </c>
      <c r="AS15" s="119">
        <f t="shared" si="4"/>
        <v>381341.0570370371</v>
      </c>
      <c r="AT15" s="119">
        <f t="shared" si="4"/>
        <v>381341.02703703707</v>
      </c>
      <c r="AU15" s="119">
        <f t="shared" si="4"/>
        <v>381340.99703703704</v>
      </c>
      <c r="AV15" s="119">
        <f t="shared" si="4"/>
        <v>357500.96703703701</v>
      </c>
      <c r="AW15" s="119">
        <f t="shared" si="4"/>
        <v>823634.27037037071</v>
      </c>
      <c r="AX15" s="119">
        <f t="shared" si="4"/>
        <v>512751.11197530897</v>
      </c>
      <c r="AY15" s="119">
        <f t="shared" si="4"/>
        <v>527551.08197530871</v>
      </c>
      <c r="AZ15" s="119">
        <f t="shared" si="4"/>
        <v>527551.05197530892</v>
      </c>
      <c r="BA15" s="119">
        <f t="shared" si="4"/>
        <v>527551.02197530866</v>
      </c>
      <c r="BB15" s="119">
        <f t="shared" si="4"/>
        <v>527550.99197530886</v>
      </c>
      <c r="BC15" s="119">
        <f t="shared" si="4"/>
        <v>537550.96197530907</v>
      </c>
      <c r="BD15" s="119">
        <f t="shared" si="4"/>
        <v>537550.93197530881</v>
      </c>
      <c r="BE15" s="119">
        <f t="shared" si="4"/>
        <v>537550.90197530901</v>
      </c>
      <c r="BF15" s="119">
        <f t="shared" si="4"/>
        <v>538050.87197530875</v>
      </c>
      <c r="BG15" s="119">
        <f t="shared" si="4"/>
        <v>537550.84197530895</v>
      </c>
      <c r="BH15" s="119">
        <f t="shared" si="4"/>
        <v>537550.81197530869</v>
      </c>
      <c r="BI15" s="119">
        <f t="shared" si="4"/>
        <v>537550.7819753089</v>
      </c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</row>
    <row r="16" spans="1:131" x14ac:dyDescent="0.3">
      <c r="A16" s="90" t="s">
        <v>22</v>
      </c>
      <c r="B16" s="113">
        <f>-IF(B15&lt;0,0,0.25*B15)</f>
        <v>0</v>
      </c>
      <c r="C16" s="113">
        <f t="shared" ref="C16:BI16" si="5">-IF(C15&lt;0,0,0.25*C15)</f>
        <v>0</v>
      </c>
      <c r="D16" s="113">
        <f t="shared" si="5"/>
        <v>0</v>
      </c>
      <c r="E16" s="113">
        <f t="shared" si="5"/>
        <v>0</v>
      </c>
      <c r="F16" s="113">
        <f t="shared" si="5"/>
        <v>0</v>
      </c>
      <c r="G16" s="113">
        <f t="shared" si="5"/>
        <v>0</v>
      </c>
      <c r="H16" s="113">
        <f t="shared" si="5"/>
        <v>0</v>
      </c>
      <c r="I16" s="113">
        <f t="shared" si="5"/>
        <v>-549.71437500001048</v>
      </c>
      <c r="J16" s="113">
        <f t="shared" si="5"/>
        <v>0</v>
      </c>
      <c r="K16" s="113">
        <f t="shared" si="5"/>
        <v>-549.69937500002561</v>
      </c>
      <c r="L16" s="113">
        <f t="shared" si="5"/>
        <v>0</v>
      </c>
      <c r="M16" s="113">
        <f t="shared" si="5"/>
        <v>-5549.6843750000116</v>
      </c>
      <c r="N16" s="113">
        <f t="shared" si="5"/>
        <v>-31675.950000000012</v>
      </c>
      <c r="O16" s="113">
        <f t="shared" si="5"/>
        <v>-32925.942500000005</v>
      </c>
      <c r="P16" s="113">
        <f t="shared" si="5"/>
        <v>-32925.935000000027</v>
      </c>
      <c r="Q16" s="113">
        <f t="shared" si="5"/>
        <v>-16675.92750000002</v>
      </c>
      <c r="R16" s="113">
        <f t="shared" si="5"/>
        <v>-28475.920000000013</v>
      </c>
      <c r="S16" s="113">
        <f t="shared" si="5"/>
        <v>-35675.912500000006</v>
      </c>
      <c r="T16" s="113">
        <f t="shared" si="5"/>
        <v>-35675.905000000028</v>
      </c>
      <c r="U16" s="113">
        <f t="shared" si="5"/>
        <v>-35675.897500000021</v>
      </c>
      <c r="V16" s="113">
        <f t="shared" si="5"/>
        <v>-19425.890000000014</v>
      </c>
      <c r="W16" s="113">
        <f t="shared" si="5"/>
        <v>-31225.882500000007</v>
      </c>
      <c r="X16" s="113">
        <f t="shared" si="5"/>
        <v>-35675.875</v>
      </c>
      <c r="Y16" s="113">
        <f t="shared" si="5"/>
        <v>-35675.867500000022</v>
      </c>
      <c r="Z16" s="113">
        <f t="shared" si="5"/>
        <v>-52232.633333333273</v>
      </c>
      <c r="AA16" s="113">
        <f t="shared" si="5"/>
        <v>-55932.625833333295</v>
      </c>
      <c r="AB16" s="113">
        <f t="shared" si="5"/>
        <v>-55932.618333333288</v>
      </c>
      <c r="AC16" s="113">
        <f t="shared" si="5"/>
        <v>-55932.610833333281</v>
      </c>
      <c r="AD16" s="113">
        <f t="shared" si="5"/>
        <v>-55932.603333333274</v>
      </c>
      <c r="AE16" s="113">
        <f t="shared" si="5"/>
        <v>-58432.595833333296</v>
      </c>
      <c r="AF16" s="113">
        <f t="shared" si="5"/>
        <v>-58432.588333333289</v>
      </c>
      <c r="AG16" s="113">
        <f t="shared" si="5"/>
        <v>-58432.580833333282</v>
      </c>
      <c r="AH16" s="113">
        <f t="shared" si="5"/>
        <v>-58432.573333333276</v>
      </c>
      <c r="AI16" s="113">
        <f t="shared" si="5"/>
        <v>-58432.565833333298</v>
      </c>
      <c r="AJ16" s="113">
        <f t="shared" si="5"/>
        <v>-60932.558333333291</v>
      </c>
      <c r="AK16" s="113">
        <f t="shared" si="5"/>
        <v>-60932.550833333284</v>
      </c>
      <c r="AL16" s="113">
        <f t="shared" si="5"/>
        <v>-62675.316759259265</v>
      </c>
      <c r="AM16" s="113">
        <f t="shared" si="5"/>
        <v>-92835.309259259258</v>
      </c>
      <c r="AN16" s="113">
        <f t="shared" si="5"/>
        <v>-92835.301759259251</v>
      </c>
      <c r="AO16" s="113">
        <f t="shared" si="5"/>
        <v>-92835.294259259244</v>
      </c>
      <c r="AP16" s="113">
        <f t="shared" si="5"/>
        <v>-92835.286759259237</v>
      </c>
      <c r="AQ16" s="113">
        <f t="shared" si="5"/>
        <v>-76375.27925925923</v>
      </c>
      <c r="AR16" s="113">
        <f t="shared" si="5"/>
        <v>-95335.271759259223</v>
      </c>
      <c r="AS16" s="113">
        <f t="shared" si="5"/>
        <v>-95335.264259259275</v>
      </c>
      <c r="AT16" s="113">
        <f t="shared" si="5"/>
        <v>-95335.256759259268</v>
      </c>
      <c r="AU16" s="113">
        <f t="shared" si="5"/>
        <v>-95335.249259259261</v>
      </c>
      <c r="AV16" s="113">
        <f t="shared" si="5"/>
        <v>-89375.241759259254</v>
      </c>
      <c r="AW16" s="113">
        <f t="shared" si="5"/>
        <v>-205908.56759259268</v>
      </c>
      <c r="AX16" s="113">
        <f t="shared" si="5"/>
        <v>-128187.77799382724</v>
      </c>
      <c r="AY16" s="113">
        <f t="shared" si="5"/>
        <v>-131887.77049382718</v>
      </c>
      <c r="AZ16" s="113">
        <f t="shared" si="5"/>
        <v>-131887.76299382723</v>
      </c>
      <c r="BA16" s="113">
        <f t="shared" si="5"/>
        <v>-131887.75549382716</v>
      </c>
      <c r="BB16" s="113">
        <f t="shared" si="5"/>
        <v>-131887.74799382722</v>
      </c>
      <c r="BC16" s="113">
        <f t="shared" si="5"/>
        <v>-134387.74049382727</v>
      </c>
      <c r="BD16" s="113">
        <f t="shared" si="5"/>
        <v>-134387.7329938272</v>
      </c>
      <c r="BE16" s="113">
        <f t="shared" si="5"/>
        <v>-134387.72549382725</v>
      </c>
      <c r="BF16" s="113">
        <f t="shared" si="5"/>
        <v>-134512.71799382719</v>
      </c>
      <c r="BG16" s="113">
        <f t="shared" si="5"/>
        <v>-134387.71049382724</v>
      </c>
      <c r="BH16" s="113">
        <f t="shared" si="5"/>
        <v>-134387.70299382717</v>
      </c>
      <c r="BI16" s="113">
        <f t="shared" si="5"/>
        <v>-134387.69549382722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</row>
    <row r="17" spans="1:131" x14ac:dyDescent="0.3">
      <c r="A17" s="90" t="s">
        <v>80</v>
      </c>
      <c r="B17" s="113">
        <f>-IF(B15&lt;0,0,B15*0.09)</f>
        <v>0</v>
      </c>
      <c r="C17" s="113">
        <f t="shared" ref="C17:BI17" si="6">-IF(C15&lt;0,0,C15*0.09)</f>
        <v>0</v>
      </c>
      <c r="D17" s="113">
        <f t="shared" si="6"/>
        <v>0</v>
      </c>
      <c r="E17" s="113">
        <f t="shared" si="6"/>
        <v>0</v>
      </c>
      <c r="F17" s="113">
        <f t="shared" si="6"/>
        <v>0</v>
      </c>
      <c r="G17" s="113">
        <f t="shared" si="6"/>
        <v>0</v>
      </c>
      <c r="H17" s="113">
        <f t="shared" si="6"/>
        <v>0</v>
      </c>
      <c r="I17" s="113">
        <f t="shared" si="6"/>
        <v>-197.89717500000376</v>
      </c>
      <c r="J17" s="113">
        <f t="shared" si="6"/>
        <v>0</v>
      </c>
      <c r="K17" s="113">
        <f t="shared" si="6"/>
        <v>-197.8917750000092</v>
      </c>
      <c r="L17" s="113">
        <f t="shared" si="6"/>
        <v>0</v>
      </c>
      <c r="M17" s="113">
        <f t="shared" si="6"/>
        <v>-1997.8863750000041</v>
      </c>
      <c r="N17" s="113">
        <f t="shared" si="6"/>
        <v>-11403.342000000004</v>
      </c>
      <c r="O17" s="113">
        <f t="shared" si="6"/>
        <v>-11853.339300000001</v>
      </c>
      <c r="P17" s="113">
        <f t="shared" si="6"/>
        <v>-11853.33660000001</v>
      </c>
      <c r="Q17" s="113">
        <f t="shared" si="6"/>
        <v>-6003.3339000000069</v>
      </c>
      <c r="R17" s="113">
        <f t="shared" si="6"/>
        <v>-10251.331200000004</v>
      </c>
      <c r="S17" s="113">
        <f t="shared" si="6"/>
        <v>-12843.328500000001</v>
      </c>
      <c r="T17" s="113">
        <f t="shared" si="6"/>
        <v>-12843.32580000001</v>
      </c>
      <c r="U17" s="113">
        <f t="shared" si="6"/>
        <v>-12843.323100000007</v>
      </c>
      <c r="V17" s="113">
        <f t="shared" si="6"/>
        <v>-6993.3204000000051</v>
      </c>
      <c r="W17" s="113">
        <f t="shared" si="6"/>
        <v>-11241.317700000001</v>
      </c>
      <c r="X17" s="113">
        <f t="shared" si="6"/>
        <v>-12843.314999999999</v>
      </c>
      <c r="Y17" s="113">
        <f t="shared" si="6"/>
        <v>-12843.312300000007</v>
      </c>
      <c r="Z17" s="113">
        <f t="shared" si="6"/>
        <v>-18803.747999999978</v>
      </c>
      <c r="AA17" s="113">
        <f t="shared" si="6"/>
        <v>-20135.745299999984</v>
      </c>
      <c r="AB17" s="113">
        <f t="shared" si="6"/>
        <v>-20135.742599999983</v>
      </c>
      <c r="AC17" s="113">
        <f t="shared" si="6"/>
        <v>-20135.739899999982</v>
      </c>
      <c r="AD17" s="113">
        <f t="shared" si="6"/>
        <v>-20135.737199999978</v>
      </c>
      <c r="AE17" s="113">
        <f t="shared" si="6"/>
        <v>-21035.734499999988</v>
      </c>
      <c r="AF17" s="113">
        <f t="shared" si="6"/>
        <v>-21035.731799999983</v>
      </c>
      <c r="AG17" s="113">
        <f t="shared" si="6"/>
        <v>-21035.729099999982</v>
      </c>
      <c r="AH17" s="113">
        <f t="shared" si="6"/>
        <v>-21035.726399999978</v>
      </c>
      <c r="AI17" s="113">
        <f t="shared" si="6"/>
        <v>-21035.723699999988</v>
      </c>
      <c r="AJ17" s="113">
        <f t="shared" si="6"/>
        <v>-21935.720999999983</v>
      </c>
      <c r="AK17" s="113">
        <f t="shared" si="6"/>
        <v>-21935.718299999982</v>
      </c>
      <c r="AL17" s="113">
        <f t="shared" si="6"/>
        <v>-22563.114033333335</v>
      </c>
      <c r="AM17" s="113">
        <f t="shared" si="6"/>
        <v>-33420.711333333333</v>
      </c>
      <c r="AN17" s="113">
        <f t="shared" si="6"/>
        <v>-33420.708633333328</v>
      </c>
      <c r="AO17" s="113">
        <f t="shared" si="6"/>
        <v>-33420.705933333324</v>
      </c>
      <c r="AP17" s="113">
        <f t="shared" si="6"/>
        <v>-33420.703233333326</v>
      </c>
      <c r="AQ17" s="113">
        <f t="shared" si="6"/>
        <v>-27495.100533333323</v>
      </c>
      <c r="AR17" s="113">
        <f t="shared" si="6"/>
        <v>-34320.697833333317</v>
      </c>
      <c r="AS17" s="113">
        <f t="shared" si="6"/>
        <v>-34320.695133333335</v>
      </c>
      <c r="AT17" s="113">
        <f t="shared" si="6"/>
        <v>-34320.692433333337</v>
      </c>
      <c r="AU17" s="113">
        <f t="shared" si="6"/>
        <v>-34320.689733333333</v>
      </c>
      <c r="AV17" s="113">
        <f t="shared" si="6"/>
        <v>-32175.08703333333</v>
      </c>
      <c r="AW17" s="113">
        <f t="shared" si="6"/>
        <v>-74127.084333333361</v>
      </c>
      <c r="AX17" s="113">
        <f t="shared" si="6"/>
        <v>-46147.600077777803</v>
      </c>
      <c r="AY17" s="113">
        <f t="shared" si="6"/>
        <v>-47479.597377777784</v>
      </c>
      <c r="AZ17" s="113">
        <f t="shared" si="6"/>
        <v>-47479.594677777801</v>
      </c>
      <c r="BA17" s="113">
        <f t="shared" si="6"/>
        <v>-47479.591977777774</v>
      </c>
      <c r="BB17" s="113">
        <f t="shared" si="6"/>
        <v>-47479.589277777799</v>
      </c>
      <c r="BC17" s="113">
        <f t="shared" si="6"/>
        <v>-48379.586577777816</v>
      </c>
      <c r="BD17" s="113">
        <f t="shared" si="6"/>
        <v>-48379.58387777779</v>
      </c>
      <c r="BE17" s="113">
        <f t="shared" si="6"/>
        <v>-48379.581177777807</v>
      </c>
      <c r="BF17" s="113">
        <f t="shared" si="6"/>
        <v>-48424.578477777788</v>
      </c>
      <c r="BG17" s="113">
        <f t="shared" si="6"/>
        <v>-48379.575777777805</v>
      </c>
      <c r="BH17" s="113">
        <f t="shared" si="6"/>
        <v>-48379.573077777779</v>
      </c>
      <c r="BI17" s="113">
        <f t="shared" si="6"/>
        <v>-48379.570377777796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</row>
    <row r="18" spans="1:131" s="12" customFormat="1" x14ac:dyDescent="0.3">
      <c r="A18" s="116" t="s">
        <v>88</v>
      </c>
      <c r="B18" s="153">
        <f>B15+B16+B17</f>
        <v>-2382068.0299999998</v>
      </c>
      <c r="C18" s="153">
        <f t="shared" ref="C18:BI18" si="7">C15+C16+C17</f>
        <v>-129968.06</v>
      </c>
      <c r="D18" s="153">
        <f t="shared" si="7"/>
        <v>-200368.09</v>
      </c>
      <c r="E18" s="153">
        <f t="shared" si="7"/>
        <v>-135368.12</v>
      </c>
      <c r="F18" s="153">
        <f t="shared" si="7"/>
        <v>-209741.15</v>
      </c>
      <c r="G18" s="153">
        <f t="shared" si="7"/>
        <v>-148741.18</v>
      </c>
      <c r="H18" s="153">
        <f t="shared" si="7"/>
        <v>-62801.11249999993</v>
      </c>
      <c r="I18" s="153">
        <f t="shared" si="7"/>
        <v>1451.2459500000277</v>
      </c>
      <c r="J18" s="153">
        <f t="shared" si="7"/>
        <v>-62801.172499999986</v>
      </c>
      <c r="K18" s="153">
        <f t="shared" si="7"/>
        <v>1451.2063500000677</v>
      </c>
      <c r="L18" s="153">
        <f t="shared" si="7"/>
        <v>-42801.232499999925</v>
      </c>
      <c r="M18" s="153">
        <f t="shared" si="7"/>
        <v>14651.166750000031</v>
      </c>
      <c r="N18" s="153">
        <f t="shared" si="7"/>
        <v>83624.508000000031</v>
      </c>
      <c r="O18" s="153">
        <f t="shared" si="7"/>
        <v>86924.488200000007</v>
      </c>
      <c r="P18" s="153">
        <f t="shared" si="7"/>
        <v>86924.468400000071</v>
      </c>
      <c r="Q18" s="153">
        <f t="shared" si="7"/>
        <v>44024.448600000054</v>
      </c>
      <c r="R18" s="153">
        <f t="shared" si="7"/>
        <v>75176.428800000038</v>
      </c>
      <c r="S18" s="153">
        <f t="shared" si="7"/>
        <v>94184.409000000014</v>
      </c>
      <c r="T18" s="153">
        <f t="shared" si="7"/>
        <v>94184.389200000078</v>
      </c>
      <c r="U18" s="153">
        <f t="shared" si="7"/>
        <v>94184.369400000054</v>
      </c>
      <c r="V18" s="153">
        <f t="shared" si="7"/>
        <v>51284.349600000038</v>
      </c>
      <c r="W18" s="153">
        <f t="shared" si="7"/>
        <v>82436.329800000021</v>
      </c>
      <c r="X18" s="153">
        <f t="shared" si="7"/>
        <v>94184.31</v>
      </c>
      <c r="Y18" s="153">
        <f t="shared" si="7"/>
        <v>94184.290200000061</v>
      </c>
      <c r="Z18" s="153">
        <f t="shared" si="7"/>
        <v>137894.15199999983</v>
      </c>
      <c r="AA18" s="153">
        <f t="shared" si="7"/>
        <v>147662.13219999991</v>
      </c>
      <c r="AB18" s="153">
        <f t="shared" si="7"/>
        <v>147662.11239999987</v>
      </c>
      <c r="AC18" s="153">
        <f t="shared" si="7"/>
        <v>147662.09259999986</v>
      </c>
      <c r="AD18" s="153">
        <f t="shared" si="7"/>
        <v>147662.07279999985</v>
      </c>
      <c r="AE18" s="153">
        <f t="shared" si="7"/>
        <v>154262.0529999999</v>
      </c>
      <c r="AF18" s="153">
        <f t="shared" si="7"/>
        <v>154262.03319999989</v>
      </c>
      <c r="AG18" s="153">
        <f t="shared" si="7"/>
        <v>154262.01339999988</v>
      </c>
      <c r="AH18" s="153">
        <f t="shared" si="7"/>
        <v>154261.99359999984</v>
      </c>
      <c r="AI18" s="153">
        <f t="shared" si="7"/>
        <v>154261.97379999992</v>
      </c>
      <c r="AJ18" s="153">
        <f t="shared" si="7"/>
        <v>160861.95399999988</v>
      </c>
      <c r="AK18" s="153">
        <f t="shared" si="7"/>
        <v>160861.93419999987</v>
      </c>
      <c r="AL18" s="153">
        <f t="shared" si="7"/>
        <v>165462.83624444445</v>
      </c>
      <c r="AM18" s="153">
        <f t="shared" si="7"/>
        <v>245085.21644444444</v>
      </c>
      <c r="AN18" s="153">
        <f t="shared" si="7"/>
        <v>245085.19664444443</v>
      </c>
      <c r="AO18" s="153">
        <f t="shared" si="7"/>
        <v>245085.17684444442</v>
      </c>
      <c r="AP18" s="153">
        <f t="shared" si="7"/>
        <v>245085.15704444438</v>
      </c>
      <c r="AQ18" s="153">
        <f t="shared" si="7"/>
        <v>201630.73724444438</v>
      </c>
      <c r="AR18" s="153">
        <f t="shared" si="7"/>
        <v>251685.11744444436</v>
      </c>
      <c r="AS18" s="153">
        <f t="shared" si="7"/>
        <v>251685.0976444445</v>
      </c>
      <c r="AT18" s="153">
        <f t="shared" si="7"/>
        <v>251685.07784444446</v>
      </c>
      <c r="AU18" s="153">
        <f t="shared" si="7"/>
        <v>251685.05804444445</v>
      </c>
      <c r="AV18" s="153">
        <f t="shared" si="7"/>
        <v>235950.63824444445</v>
      </c>
      <c r="AW18" s="153">
        <f t="shared" si="7"/>
        <v>543598.61844444461</v>
      </c>
      <c r="AX18" s="153">
        <f t="shared" si="7"/>
        <v>338415.73390370392</v>
      </c>
      <c r="AY18" s="153">
        <f t="shared" si="7"/>
        <v>348183.71410370374</v>
      </c>
      <c r="AZ18" s="153">
        <f t="shared" si="7"/>
        <v>348183.6943037039</v>
      </c>
      <c r="BA18" s="153">
        <f t="shared" si="7"/>
        <v>348183.67450370372</v>
      </c>
      <c r="BB18" s="153">
        <f t="shared" si="7"/>
        <v>348183.65470370383</v>
      </c>
      <c r="BC18" s="153">
        <f t="shared" si="7"/>
        <v>354783.63490370399</v>
      </c>
      <c r="BD18" s="153">
        <f t="shared" si="7"/>
        <v>354783.61510370381</v>
      </c>
      <c r="BE18" s="153">
        <f t="shared" si="7"/>
        <v>354783.59530370397</v>
      </c>
      <c r="BF18" s="153">
        <f t="shared" si="7"/>
        <v>355113.57550370379</v>
      </c>
      <c r="BG18" s="153">
        <f t="shared" si="7"/>
        <v>354783.5557037039</v>
      </c>
      <c r="BH18" s="153">
        <f t="shared" si="7"/>
        <v>354783.53590370377</v>
      </c>
      <c r="BI18" s="153">
        <f t="shared" si="7"/>
        <v>354783.51610370388</v>
      </c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</row>
    <row r="19" spans="1:131" x14ac:dyDescent="0.3">
      <c r="A19" s="120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</row>
    <row r="20" spans="1:131" s="38" customFormat="1" x14ac:dyDescent="0.3">
      <c r="A20" s="78" t="s">
        <v>91</v>
      </c>
      <c r="B20" s="155">
        <f>B18</f>
        <v>-2382068.0299999998</v>
      </c>
      <c r="C20" s="155">
        <f>B20+C18</f>
        <v>-2512036.09</v>
      </c>
      <c r="D20" s="155">
        <f>C20+D18</f>
        <v>-2712404.1799999997</v>
      </c>
      <c r="E20" s="155">
        <f t="shared" ref="E20:BI20" si="8">D20+E18</f>
        <v>-2847772.3</v>
      </c>
      <c r="F20" s="155">
        <f t="shared" si="8"/>
        <v>-3057513.4499999997</v>
      </c>
      <c r="G20" s="155">
        <f t="shared" si="8"/>
        <v>-3206254.63</v>
      </c>
      <c r="H20" s="155">
        <f t="shared" si="8"/>
        <v>-3269055.7424999997</v>
      </c>
      <c r="I20" s="155">
        <f t="shared" si="8"/>
        <v>-3267604.4965499998</v>
      </c>
      <c r="J20" s="155">
        <f t="shared" si="8"/>
        <v>-3330405.6690499997</v>
      </c>
      <c r="K20" s="155">
        <f t="shared" si="8"/>
        <v>-3328954.4626999996</v>
      </c>
      <c r="L20" s="155">
        <f t="shared" si="8"/>
        <v>-3371755.6951999995</v>
      </c>
      <c r="M20" s="155">
        <f t="shared" si="8"/>
        <v>-3357104.5284499996</v>
      </c>
      <c r="N20" s="155">
        <f t="shared" si="8"/>
        <v>-3273480.0204499997</v>
      </c>
      <c r="O20" s="155">
        <f t="shared" si="8"/>
        <v>-3186555.5322499997</v>
      </c>
      <c r="P20" s="155">
        <f t="shared" si="8"/>
        <v>-3099631.0638499996</v>
      </c>
      <c r="Q20" s="155">
        <f t="shared" si="8"/>
        <v>-3055606.6152499993</v>
      </c>
      <c r="R20" s="155">
        <f t="shared" si="8"/>
        <v>-2980430.1864499995</v>
      </c>
      <c r="S20" s="155">
        <f t="shared" si="8"/>
        <v>-2886245.7774499995</v>
      </c>
      <c r="T20" s="155">
        <f t="shared" si="8"/>
        <v>-2792061.3882499994</v>
      </c>
      <c r="U20" s="155">
        <f t="shared" si="8"/>
        <v>-2697877.0188499992</v>
      </c>
      <c r="V20" s="155">
        <f t="shared" si="8"/>
        <v>-2646592.6692499993</v>
      </c>
      <c r="W20" s="155">
        <f t="shared" si="8"/>
        <v>-2564156.3394499994</v>
      </c>
      <c r="X20" s="155">
        <f t="shared" si="8"/>
        <v>-2469972.0294499993</v>
      </c>
      <c r="Y20" s="155">
        <f t="shared" si="8"/>
        <v>-2375787.7392499992</v>
      </c>
      <c r="Z20" s="155">
        <f t="shared" si="8"/>
        <v>-2237893.5872499994</v>
      </c>
      <c r="AA20" s="155">
        <f t="shared" si="8"/>
        <v>-2090231.4550499995</v>
      </c>
      <c r="AB20" s="155">
        <f t="shared" si="8"/>
        <v>-1942569.3426499995</v>
      </c>
      <c r="AC20" s="155">
        <f t="shared" si="8"/>
        <v>-1794907.2500499997</v>
      </c>
      <c r="AD20" s="155">
        <f t="shared" si="8"/>
        <v>-1647245.1772499997</v>
      </c>
      <c r="AE20" s="155">
        <f t="shared" si="8"/>
        <v>-1492983.1242499999</v>
      </c>
      <c r="AF20" s="155">
        <f t="shared" si="8"/>
        <v>-1338721.0910499999</v>
      </c>
      <c r="AG20" s="155">
        <f t="shared" si="8"/>
        <v>-1184459.0776500001</v>
      </c>
      <c r="AH20" s="155">
        <f t="shared" si="8"/>
        <v>-1030197.0840500003</v>
      </c>
      <c r="AI20" s="155">
        <f t="shared" si="8"/>
        <v>-875935.11025000038</v>
      </c>
      <c r="AJ20" s="155">
        <f t="shared" si="8"/>
        <v>-715073.15625000047</v>
      </c>
      <c r="AK20" s="155">
        <f t="shared" si="8"/>
        <v>-554211.22205000056</v>
      </c>
      <c r="AL20" s="155">
        <f t="shared" si="8"/>
        <v>-388748.38580555608</v>
      </c>
      <c r="AM20" s="155">
        <f t="shared" si="8"/>
        <v>-143663.16936111165</v>
      </c>
      <c r="AN20" s="155">
        <f t="shared" si="8"/>
        <v>101422.02728333278</v>
      </c>
      <c r="AO20" s="155">
        <f t="shared" si="8"/>
        <v>346507.20412777719</v>
      </c>
      <c r="AP20" s="155">
        <f t="shared" si="8"/>
        <v>591592.3611722216</v>
      </c>
      <c r="AQ20" s="155">
        <f t="shared" si="8"/>
        <v>793223.09841666603</v>
      </c>
      <c r="AR20" s="155">
        <f t="shared" si="8"/>
        <v>1044908.2158611104</v>
      </c>
      <c r="AS20" s="155">
        <f t="shared" si="8"/>
        <v>1296593.3135055548</v>
      </c>
      <c r="AT20" s="155">
        <f t="shared" si="8"/>
        <v>1548278.3913499992</v>
      </c>
      <c r="AU20" s="155">
        <f t="shared" si="8"/>
        <v>1799963.4493944438</v>
      </c>
      <c r="AV20" s="155">
        <f t="shared" si="8"/>
        <v>2035914.0876388883</v>
      </c>
      <c r="AW20" s="155">
        <f t="shared" si="8"/>
        <v>2579512.7060833331</v>
      </c>
      <c r="AX20" s="155">
        <f t="shared" si="8"/>
        <v>2917928.4399870369</v>
      </c>
      <c r="AY20" s="155">
        <f t="shared" si="8"/>
        <v>3266112.1540907407</v>
      </c>
      <c r="AZ20" s="155">
        <f t="shared" si="8"/>
        <v>3614295.8483944447</v>
      </c>
      <c r="BA20" s="155">
        <f t="shared" si="8"/>
        <v>3962479.5228981483</v>
      </c>
      <c r="BB20" s="155">
        <f t="shared" si="8"/>
        <v>4310663.1776018525</v>
      </c>
      <c r="BC20" s="155">
        <f t="shared" si="8"/>
        <v>4665446.8125055563</v>
      </c>
      <c r="BD20" s="155">
        <f t="shared" si="8"/>
        <v>5020230.4276092602</v>
      </c>
      <c r="BE20" s="155">
        <f t="shared" si="8"/>
        <v>5375014.0229129642</v>
      </c>
      <c r="BF20" s="155">
        <f t="shared" si="8"/>
        <v>5730127.5984166684</v>
      </c>
      <c r="BG20" s="155">
        <f t="shared" si="8"/>
        <v>6084911.1541203726</v>
      </c>
      <c r="BH20" s="155">
        <f t="shared" si="8"/>
        <v>6439694.690024076</v>
      </c>
      <c r="BI20" s="155">
        <f t="shared" si="8"/>
        <v>6794478.2061277796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</row>
    <row r="21" spans="1:131" x14ac:dyDescent="0.3"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</row>
    <row r="22" spans="1:131" x14ac:dyDescent="0.3">
      <c r="A22" s="78" t="s">
        <v>119</v>
      </c>
      <c r="B22" s="81" t="s">
        <v>96</v>
      </c>
      <c r="C22" s="81" t="s">
        <v>97</v>
      </c>
      <c r="D22" s="81" t="s">
        <v>98</v>
      </c>
      <c r="E22" s="81" t="s">
        <v>99</v>
      </c>
      <c r="F22" s="81" t="s">
        <v>100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</row>
    <row r="23" spans="1:131" x14ac:dyDescent="0.3">
      <c r="A23" s="90" t="s">
        <v>135</v>
      </c>
      <c r="B23" s="156">
        <f>SUM(B5:M5)</f>
        <v>3780000</v>
      </c>
      <c r="C23" s="156">
        <f>SUM(N5:Y5)</f>
        <v>10800000</v>
      </c>
      <c r="D23" s="156">
        <f>SUM(Z5:AK5)</f>
        <v>14400000</v>
      </c>
      <c r="E23" s="156">
        <f>SUM(AL5:AW5)</f>
        <v>19733333.333333336</v>
      </c>
      <c r="F23" s="156">
        <f>SUM(AX5:BI5)</f>
        <v>25600000.000000015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</row>
    <row r="24" spans="1:131" x14ac:dyDescent="0.3">
      <c r="A24" s="90" t="s">
        <v>169</v>
      </c>
      <c r="B24" s="156">
        <f>SUM(B6:M6)</f>
        <v>39690</v>
      </c>
      <c r="C24" s="156">
        <f>SUM(N6:Y6)</f>
        <v>90720</v>
      </c>
      <c r="D24" s="156">
        <f>SUM(Z6:AK6)</f>
        <v>403200</v>
      </c>
      <c r="E24" s="156">
        <f>SUM(AL6:AW6)</f>
        <v>645120.00000000012</v>
      </c>
      <c r="F24" s="156">
        <f>SUM(AX6:BI6)</f>
        <v>1003519.9999999999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</row>
    <row r="25" spans="1:131" x14ac:dyDescent="0.3">
      <c r="A25" s="90" t="s">
        <v>170</v>
      </c>
      <c r="B25" s="156">
        <f>SUM(B7:M7)</f>
        <v>340200</v>
      </c>
      <c r="C25" s="156">
        <f>SUM(N7:Y7)</f>
        <v>1209600</v>
      </c>
      <c r="D25" s="156">
        <f>SUM(Z7:AK7)</f>
        <v>2016000</v>
      </c>
      <c r="E25" s="156">
        <f>SUM(AL7:AW7)</f>
        <v>3225600.0000000005</v>
      </c>
      <c r="F25" s="156">
        <f>SUM(AX7:BI7)</f>
        <v>5017600</v>
      </c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</row>
    <row r="26" spans="1:131" x14ac:dyDescent="0.3">
      <c r="A26" s="143" t="s">
        <v>116</v>
      </c>
      <c r="B26" s="156">
        <f t="shared" ref="B26:B35" si="9">SUM(B8:M8)</f>
        <v>4159890</v>
      </c>
      <c r="C26" s="156">
        <f t="shared" ref="C26:C35" si="10">SUM(N8:Y8)</f>
        <v>12100320</v>
      </c>
      <c r="D26" s="156">
        <f t="shared" ref="D26:D35" si="11">SUM(Z8:AK8)</f>
        <v>16819200</v>
      </c>
      <c r="E26" s="156">
        <f t="shared" ref="E26:E35" si="12">SUM(AL8:AW8)</f>
        <v>23604053.333333336</v>
      </c>
      <c r="F26" s="156">
        <f t="shared" ref="F26:F35" si="13">SUM(AX8:BI8)</f>
        <v>31621120.000000015</v>
      </c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</row>
    <row r="27" spans="1:131" x14ac:dyDescent="0.3">
      <c r="A27" s="90" t="s">
        <v>117</v>
      </c>
      <c r="B27" s="156">
        <f t="shared" si="9"/>
        <v>524146.14</v>
      </c>
      <c r="C27" s="156">
        <f t="shared" si="10"/>
        <v>1524640.3200000003</v>
      </c>
      <c r="D27" s="156">
        <f t="shared" si="11"/>
        <v>2119219.2000000007</v>
      </c>
      <c r="E27" s="156">
        <f t="shared" si="12"/>
        <v>2974110.72</v>
      </c>
      <c r="F27" s="156">
        <f t="shared" si="13"/>
        <v>3984261.1200000015</v>
      </c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</row>
    <row r="28" spans="1:131" x14ac:dyDescent="0.3">
      <c r="A28" s="143" t="s">
        <v>118</v>
      </c>
      <c r="B28" s="156">
        <f t="shared" si="9"/>
        <v>3635743.8600000003</v>
      </c>
      <c r="C28" s="156">
        <f t="shared" si="10"/>
        <v>10575679.68</v>
      </c>
      <c r="D28" s="156">
        <f t="shared" si="11"/>
        <v>14699980.800000003</v>
      </c>
      <c r="E28" s="156">
        <f t="shared" si="12"/>
        <v>20629942.613333333</v>
      </c>
      <c r="F28" s="156">
        <f t="shared" si="13"/>
        <v>27636858.880000006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</row>
    <row r="29" spans="1:131" x14ac:dyDescent="0.3">
      <c r="A29" s="90" t="s">
        <v>26</v>
      </c>
      <c r="B29" s="156">
        <f t="shared" si="9"/>
        <v>3141438</v>
      </c>
      <c r="C29" s="156">
        <f t="shared" si="10"/>
        <v>6664788</v>
      </c>
      <c r="D29" s="156">
        <f t="shared" si="11"/>
        <v>8947508.0000000019</v>
      </c>
      <c r="E29" s="156">
        <f t="shared" si="12"/>
        <v>12400734.666666666</v>
      </c>
      <c r="F29" s="156">
        <f t="shared" si="13"/>
        <v>16960343.555555556</v>
      </c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</row>
    <row r="30" spans="1:131" x14ac:dyDescent="0.3">
      <c r="A30" s="90" t="s">
        <v>49</v>
      </c>
      <c r="B30" s="156">
        <f t="shared" si="9"/>
        <v>2405500</v>
      </c>
      <c r="C30" s="156">
        <f t="shared" si="10"/>
        <v>68400</v>
      </c>
      <c r="D30" s="156">
        <f t="shared" si="11"/>
        <v>173200</v>
      </c>
      <c r="E30" s="156">
        <f t="shared" si="12"/>
        <v>103200</v>
      </c>
      <c r="F30" s="156">
        <f t="shared" si="13"/>
        <v>72700</v>
      </c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</row>
    <row r="31" spans="1:131" x14ac:dyDescent="0.3">
      <c r="A31" s="90" t="s">
        <v>27</v>
      </c>
      <c r="B31" s="156">
        <f t="shared" si="9"/>
        <v>544967.61499999999</v>
      </c>
      <c r="C31" s="156">
        <f t="shared" si="10"/>
        <v>654448.05999999994</v>
      </c>
      <c r="D31" s="156">
        <f t="shared" si="11"/>
        <v>725041.71333333326</v>
      </c>
      <c r="E31" s="156">
        <f t="shared" si="12"/>
        <v>832616.94444444426</v>
      </c>
      <c r="F31" s="156">
        <f t="shared" si="13"/>
        <v>976049.14592592581</v>
      </c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</row>
    <row r="32" spans="1:131" x14ac:dyDescent="0.3">
      <c r="A32" s="90" t="s">
        <v>81</v>
      </c>
      <c r="B32" s="156">
        <f t="shared" si="9"/>
        <v>891900</v>
      </c>
      <c r="C32" s="156">
        <f t="shared" si="10"/>
        <v>1701200.0000000002</v>
      </c>
      <c r="D32" s="156">
        <f t="shared" si="11"/>
        <v>2094266.6666666667</v>
      </c>
      <c r="E32" s="156">
        <f t="shared" si="12"/>
        <v>2545324.4444444445</v>
      </c>
      <c r="F32" s="156">
        <f t="shared" si="13"/>
        <v>3241454.8148148139</v>
      </c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</row>
    <row r="33" spans="1:131" x14ac:dyDescent="0.3">
      <c r="A33" s="143" t="s">
        <v>87</v>
      </c>
      <c r="B33" s="156">
        <f t="shared" si="9"/>
        <v>-3348061.7549999999</v>
      </c>
      <c r="C33" s="156">
        <f t="shared" si="10"/>
        <v>1486843.6200000006</v>
      </c>
      <c r="D33" s="156">
        <f t="shared" si="11"/>
        <v>2759964.4199999981</v>
      </c>
      <c r="E33" s="156">
        <f t="shared" si="12"/>
        <v>4748066.5577777773</v>
      </c>
      <c r="F33" s="156">
        <f t="shared" si="13"/>
        <v>6386311.3637037072</v>
      </c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</row>
    <row r="34" spans="1:131" x14ac:dyDescent="0.3">
      <c r="A34" s="90" t="s">
        <v>22</v>
      </c>
      <c r="B34" s="156">
        <f t="shared" si="9"/>
        <v>-6649.0981250000477</v>
      </c>
      <c r="C34" s="156">
        <f t="shared" si="10"/>
        <v>-371710.90500000014</v>
      </c>
      <c r="D34" s="156">
        <f t="shared" si="11"/>
        <v>-689991.10499999952</v>
      </c>
      <c r="E34" s="156">
        <f t="shared" si="12"/>
        <v>-1187016.6394444443</v>
      </c>
      <c r="F34" s="156">
        <f t="shared" si="13"/>
        <v>-1596577.8409259268</v>
      </c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</row>
    <row r="35" spans="1:131" x14ac:dyDescent="0.3">
      <c r="A35" s="90" t="s">
        <v>80</v>
      </c>
      <c r="B35" s="156">
        <f t="shared" si="9"/>
        <v>-2393.675325000017</v>
      </c>
      <c r="C35" s="156">
        <f t="shared" si="10"/>
        <v>-133815.92580000006</v>
      </c>
      <c r="D35" s="156">
        <f t="shared" si="11"/>
        <v>-248396.79779999977</v>
      </c>
      <c r="E35" s="156">
        <f t="shared" si="12"/>
        <v>-427325.9902</v>
      </c>
      <c r="F35" s="156">
        <f t="shared" si="13"/>
        <v>-574768.02273333352</v>
      </c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</row>
    <row r="36" spans="1:131" x14ac:dyDescent="0.3">
      <c r="A36" s="82" t="s">
        <v>66</v>
      </c>
      <c r="B36" s="157">
        <f>SUM(B18:M18)</f>
        <v>-3357104.5284499996</v>
      </c>
      <c r="C36" s="157">
        <f>SUM(N18:Y18)</f>
        <v>981316.78920000058</v>
      </c>
      <c r="D36" s="157">
        <f>SUM(Z18:AK18)</f>
        <v>1821576.5171999985</v>
      </c>
      <c r="E36" s="157">
        <f>SUM(AL18:AW18)</f>
        <v>3133723.9281333336</v>
      </c>
      <c r="F36" s="157">
        <f>SUM(AX18:BI18)</f>
        <v>4214965.5000444455</v>
      </c>
      <c r="G36" s="29"/>
      <c r="H36" s="29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</row>
    <row r="37" spans="1:131" x14ac:dyDescent="0.3">
      <c r="A37" s="144" t="s">
        <v>67</v>
      </c>
      <c r="B37" s="165">
        <v>0.09</v>
      </c>
      <c r="C37" s="158"/>
      <c r="D37" s="158">
        <f>MIN(B20:BI20)</f>
        <v>-3371755.6951999995</v>
      </c>
      <c r="E37" s="158"/>
      <c r="F37" s="158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</row>
    <row r="38" spans="1:131" x14ac:dyDescent="0.3">
      <c r="A38" s="145" t="s">
        <v>68</v>
      </c>
      <c r="B38" s="156">
        <f>NPV(B37,B36:F36)</f>
        <v>4112080.997204707</v>
      </c>
      <c r="C38" s="158"/>
      <c r="D38" s="158"/>
      <c r="E38" s="159"/>
      <c r="F38" s="159"/>
      <c r="G38" s="40"/>
      <c r="H38" s="40"/>
      <c r="I38" s="40"/>
      <c r="J38" s="40"/>
      <c r="K38" s="26"/>
      <c r="L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</row>
    <row r="39" spans="1:131" x14ac:dyDescent="0.3">
      <c r="A39" s="146" t="s">
        <v>120</v>
      </c>
      <c r="B39" s="160">
        <f>D37*-1</f>
        <v>3371755.6951999995</v>
      </c>
      <c r="C39" s="161" t="s">
        <v>184</v>
      </c>
      <c r="D39" s="162"/>
      <c r="E39" s="162"/>
      <c r="F39" s="162"/>
      <c r="G39" s="28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</row>
    <row r="40" spans="1:131" x14ac:dyDescent="0.3">
      <c r="A40" s="146" t="s">
        <v>126</v>
      </c>
      <c r="B40" s="166">
        <f>IRR(B36:F36,reajuste)</f>
        <v>0.4770891219328437</v>
      </c>
      <c r="C40" s="161" t="s">
        <v>127</v>
      </c>
      <c r="D40" s="162"/>
      <c r="E40" s="162"/>
      <c r="F40" s="162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</row>
    <row r="41" spans="1:131" x14ac:dyDescent="0.3">
      <c r="A41" s="146" t="s">
        <v>128</v>
      </c>
      <c r="B41" s="163">
        <f>B38</f>
        <v>4112080.997204707</v>
      </c>
      <c r="C41" s="162"/>
      <c r="D41" s="164"/>
      <c r="E41" s="162"/>
      <c r="F41" s="162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</row>
    <row r="42" spans="1:131" x14ac:dyDescent="0.3">
      <c r="A42" s="146" t="s">
        <v>129</v>
      </c>
      <c r="B42" s="154">
        <f>B41+B39</f>
        <v>7483836.692404706</v>
      </c>
      <c r="C42" s="162"/>
      <c r="D42" s="162"/>
      <c r="E42" s="162"/>
      <c r="F42" s="162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</row>
    <row r="43" spans="1:131" x14ac:dyDescent="0.3">
      <c r="A43" s="146" t="s">
        <v>130</v>
      </c>
      <c r="B43" s="84">
        <f>B39/B42</f>
        <v>0.45053838475951391</v>
      </c>
      <c r="C43" s="162"/>
      <c r="D43" s="162"/>
      <c r="E43" s="162"/>
      <c r="F43" s="162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</row>
    <row r="44" spans="1:131" x14ac:dyDescent="0.3"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</row>
    <row r="45" spans="1:131" x14ac:dyDescent="0.3"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</row>
    <row r="46" spans="1:131" x14ac:dyDescent="0.3"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</row>
    <row r="47" spans="1:131" x14ac:dyDescent="0.3"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</row>
    <row r="48" spans="1:131" x14ac:dyDescent="0.3"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</row>
    <row r="49" spans="62:111" x14ac:dyDescent="0.3"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</row>
    <row r="50" spans="62:111" x14ac:dyDescent="0.3"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</row>
    <row r="51" spans="62:111" x14ac:dyDescent="0.3"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</row>
    <row r="52" spans="62:111" x14ac:dyDescent="0.3"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</row>
    <row r="53" spans="62:111" x14ac:dyDescent="0.3"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</row>
    <row r="54" spans="62:111" x14ac:dyDescent="0.3"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</row>
    <row r="55" spans="62:111" x14ac:dyDescent="0.3"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</row>
    <row r="56" spans="62:111" x14ac:dyDescent="0.3"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</row>
    <row r="57" spans="62:111" x14ac:dyDescent="0.3"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</row>
    <row r="58" spans="62:111" x14ac:dyDescent="0.3"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</row>
    <row r="59" spans="62:111" x14ac:dyDescent="0.3"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</row>
    <row r="60" spans="62:111" x14ac:dyDescent="0.3"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</row>
    <row r="61" spans="62:111" x14ac:dyDescent="0.3"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</row>
    <row r="62" spans="62:111" x14ac:dyDescent="0.3"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</row>
    <row r="63" spans="62:111" x14ac:dyDescent="0.3"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</row>
    <row r="64" spans="62:111" x14ac:dyDescent="0.3"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</row>
    <row r="65" spans="62:111" x14ac:dyDescent="0.3"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</row>
    <row r="66" spans="62:111" x14ac:dyDescent="0.3"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</row>
    <row r="67" spans="62:111" x14ac:dyDescent="0.3"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</row>
    <row r="68" spans="62:111" x14ac:dyDescent="0.3"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</row>
    <row r="69" spans="62:111" x14ac:dyDescent="0.3"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</row>
    <row r="70" spans="62:111" x14ac:dyDescent="0.3"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</row>
    <row r="71" spans="62:111" x14ac:dyDescent="0.3"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</row>
    <row r="72" spans="62:111" x14ac:dyDescent="0.3"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</row>
    <row r="73" spans="62:111" x14ac:dyDescent="0.3"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</row>
    <row r="74" spans="62:111" x14ac:dyDescent="0.3"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</row>
    <row r="75" spans="62:111" x14ac:dyDescent="0.3"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</row>
    <row r="76" spans="62:111" x14ac:dyDescent="0.3"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</row>
    <row r="77" spans="62:111" x14ac:dyDescent="0.3"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</row>
    <row r="78" spans="62:111" x14ac:dyDescent="0.3"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</row>
    <row r="79" spans="62:111" x14ac:dyDescent="0.3"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</row>
    <row r="80" spans="62:111" x14ac:dyDescent="0.3"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</row>
    <row r="81" spans="62:111" x14ac:dyDescent="0.3"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</row>
    <row r="82" spans="62:111" x14ac:dyDescent="0.3"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</row>
    <row r="83" spans="62:111" x14ac:dyDescent="0.3"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</row>
    <row r="84" spans="62:111" x14ac:dyDescent="0.3"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</row>
    <row r="85" spans="62:111" x14ac:dyDescent="0.3"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</row>
    <row r="86" spans="62:111" x14ac:dyDescent="0.3"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</row>
    <row r="87" spans="62:111" x14ac:dyDescent="0.3"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</row>
    <row r="88" spans="62:111" x14ac:dyDescent="0.3"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</row>
    <row r="89" spans="62:111" x14ac:dyDescent="0.3"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</row>
    <row r="90" spans="62:111" x14ac:dyDescent="0.3"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</row>
    <row r="91" spans="62:111" x14ac:dyDescent="0.3"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</row>
    <row r="92" spans="62:111" x14ac:dyDescent="0.3"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</row>
    <row r="93" spans="62:111" x14ac:dyDescent="0.3"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</row>
    <row r="94" spans="62:111" x14ac:dyDescent="0.3"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</row>
    <row r="95" spans="62:111" x14ac:dyDescent="0.3"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</row>
    <row r="96" spans="62:111" x14ac:dyDescent="0.3"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</row>
    <row r="97" spans="62:111" x14ac:dyDescent="0.3"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</row>
    <row r="98" spans="62:111" x14ac:dyDescent="0.3"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</row>
    <row r="99" spans="62:111" x14ac:dyDescent="0.3"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</row>
    <row r="100" spans="62:111" x14ac:dyDescent="0.3"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</row>
    <row r="101" spans="62:111" x14ac:dyDescent="0.3"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</row>
    <row r="102" spans="62:111" x14ac:dyDescent="0.3"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</row>
    <row r="103" spans="62:111" x14ac:dyDescent="0.3"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</row>
    <row r="104" spans="62:111" x14ac:dyDescent="0.3"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</row>
    <row r="105" spans="62:111" x14ac:dyDescent="0.3"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</row>
    <row r="106" spans="62:111" x14ac:dyDescent="0.3"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</row>
    <row r="107" spans="62:111" x14ac:dyDescent="0.3"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</row>
    <row r="108" spans="62:111" x14ac:dyDescent="0.3"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</row>
    <row r="109" spans="62:111" x14ac:dyDescent="0.3"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</row>
    <row r="110" spans="62:111" x14ac:dyDescent="0.3"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</row>
    <row r="111" spans="62:111" x14ac:dyDescent="0.3"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</row>
    <row r="112" spans="62:111" x14ac:dyDescent="0.3"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</row>
    <row r="113" spans="62:111" x14ac:dyDescent="0.3"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</row>
    <row r="114" spans="62:111" x14ac:dyDescent="0.3"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</row>
    <row r="115" spans="62:111" x14ac:dyDescent="0.3"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</row>
    <row r="116" spans="62:111" x14ac:dyDescent="0.3"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</row>
    <row r="117" spans="62:111" x14ac:dyDescent="0.3"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</row>
    <row r="118" spans="62:111" x14ac:dyDescent="0.3"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</row>
    <row r="119" spans="62:111" x14ac:dyDescent="0.3"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</row>
    <row r="120" spans="62:111" x14ac:dyDescent="0.3"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</row>
    <row r="121" spans="62:111" x14ac:dyDescent="0.3"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</row>
    <row r="122" spans="62:111" x14ac:dyDescent="0.3"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</row>
    <row r="123" spans="62:111" x14ac:dyDescent="0.3"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</row>
    <row r="124" spans="62:111" x14ac:dyDescent="0.3"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</row>
    <row r="125" spans="62:111" x14ac:dyDescent="0.3"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</row>
    <row r="126" spans="62:111" x14ac:dyDescent="0.3"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</row>
    <row r="127" spans="62:111" x14ac:dyDescent="0.3"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</row>
    <row r="128" spans="62:111" x14ac:dyDescent="0.3"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</row>
    <row r="129" spans="62:111" x14ac:dyDescent="0.3"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</row>
    <row r="130" spans="62:111" x14ac:dyDescent="0.3"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</row>
    <row r="131" spans="62:111" x14ac:dyDescent="0.3"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</row>
    <row r="132" spans="62:111" x14ac:dyDescent="0.3"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</row>
    <row r="133" spans="62:111" x14ac:dyDescent="0.3"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</row>
    <row r="134" spans="62:111" x14ac:dyDescent="0.3"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</row>
    <row r="135" spans="62:111" x14ac:dyDescent="0.3"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</row>
    <row r="136" spans="62:111" x14ac:dyDescent="0.3"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</row>
    <row r="137" spans="62:111" x14ac:dyDescent="0.3"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</row>
    <row r="138" spans="62:111" x14ac:dyDescent="0.3"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</row>
    <row r="139" spans="62:111" x14ac:dyDescent="0.3"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</row>
    <row r="140" spans="62:111" x14ac:dyDescent="0.3"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</row>
    <row r="141" spans="62:111" x14ac:dyDescent="0.3"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</row>
    <row r="142" spans="62:111" x14ac:dyDescent="0.3"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</row>
    <row r="143" spans="62:111" x14ac:dyDescent="0.3"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</row>
    <row r="144" spans="62:111" x14ac:dyDescent="0.3"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</row>
    <row r="145" spans="62:111" x14ac:dyDescent="0.3"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</row>
    <row r="146" spans="62:111" x14ac:dyDescent="0.3"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</row>
    <row r="147" spans="62:111" x14ac:dyDescent="0.3"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</row>
    <row r="148" spans="62:111" x14ac:dyDescent="0.3"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</row>
    <row r="149" spans="62:111" x14ac:dyDescent="0.3"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</row>
    <row r="150" spans="62:111" x14ac:dyDescent="0.3"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</row>
    <row r="151" spans="62:111" x14ac:dyDescent="0.3"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</row>
    <row r="152" spans="62:111" x14ac:dyDescent="0.3"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</row>
    <row r="153" spans="62:111" x14ac:dyDescent="0.3"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</row>
    <row r="154" spans="62:111" x14ac:dyDescent="0.3"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</row>
    <row r="155" spans="62:111" x14ac:dyDescent="0.3"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</row>
    <row r="156" spans="62:111" x14ac:dyDescent="0.3"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</row>
    <row r="157" spans="62:111" x14ac:dyDescent="0.3"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</row>
    <row r="158" spans="62:111" x14ac:dyDescent="0.3"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</row>
    <row r="159" spans="62:111" x14ac:dyDescent="0.3"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</row>
    <row r="160" spans="62:111" x14ac:dyDescent="0.3"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</row>
    <row r="161" spans="62:111" x14ac:dyDescent="0.3"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62:111" x14ac:dyDescent="0.3"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62:111" x14ac:dyDescent="0.3"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62:111" x14ac:dyDescent="0.3"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</row>
    <row r="165" spans="62:111" x14ac:dyDescent="0.3"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</row>
    <row r="166" spans="62:111" x14ac:dyDescent="0.3"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</row>
    <row r="167" spans="62:111" x14ac:dyDescent="0.3"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62:111" x14ac:dyDescent="0.3"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</row>
    <row r="169" spans="62:111" x14ac:dyDescent="0.3"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</row>
    <row r="170" spans="62:111" x14ac:dyDescent="0.3"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</row>
    <row r="171" spans="62:111" x14ac:dyDescent="0.3"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</row>
    <row r="172" spans="62:111" x14ac:dyDescent="0.3"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</row>
    <row r="173" spans="62:111" x14ac:dyDescent="0.3"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</row>
  </sheetData>
  <mergeCells count="1">
    <mergeCell ref="A1:C1"/>
  </mergeCells>
  <pageMargins left="0.7" right="0.7" top="0.75" bottom="0.75" header="0.3" footer="0.3"/>
  <pageSetup paperSize="9" orientation="portrait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11</vt:i4>
      </vt:variant>
    </vt:vector>
  </HeadingPairs>
  <TitlesOfParts>
    <vt:vector size="19" baseType="lpstr">
      <vt:lpstr>Introducao</vt:lpstr>
      <vt:lpstr>Premissas</vt:lpstr>
      <vt:lpstr>Receita</vt:lpstr>
      <vt:lpstr>Investimentos_infra</vt:lpstr>
      <vt:lpstr>Despesas</vt:lpstr>
      <vt:lpstr>Custos</vt:lpstr>
      <vt:lpstr>Funcionários</vt:lpstr>
      <vt:lpstr>Resultados</vt:lpstr>
      <vt:lpstr>Company</vt:lpstr>
      <vt:lpstr>csll</vt:lpstr>
      <vt:lpstr>currency</vt:lpstr>
      <vt:lpstr>end</vt:lpstr>
      <vt:lpstr>imp_fat</vt:lpstr>
      <vt:lpstr>ir</vt:lpstr>
      <vt:lpstr>ir_csll</vt:lpstr>
      <vt:lpstr>ISS</vt:lpstr>
      <vt:lpstr>reajuste</vt:lpstr>
      <vt:lpstr>reajuste_sal</vt:lpstr>
      <vt:lpstr>start</vt:lpstr>
    </vt:vector>
  </TitlesOfParts>
  <Company>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 Tourbr</dc:title>
  <dc:creator>jd</dc:creator>
  <cp:lastModifiedBy>jd</cp:lastModifiedBy>
  <cp:lastPrinted>2010-02-08T16:53:00Z</cp:lastPrinted>
  <dcterms:created xsi:type="dcterms:W3CDTF">2008-01-22T14:21:52Z</dcterms:created>
  <dcterms:modified xsi:type="dcterms:W3CDTF">2015-07-15T17:43:32Z</dcterms:modified>
</cp:coreProperties>
</file>